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0.1.13\010_情報系fs\010_総務部\040_財政課\共有フォルダ\20 新公会計財務諸表\【統一基準  H28~】財務書類\H28年度分\【公表資料】\【附属明細】\"/>
    </mc:Choice>
  </mc:AlternateContent>
  <bookViews>
    <workbookView xWindow="0" yWindow="0" windowWidth="19455" windowHeight="85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1" l="1"/>
  <c r="B245" i="1" l="1"/>
  <c r="D230" i="1"/>
  <c r="D229" i="1"/>
  <c r="D231" i="1" s="1"/>
  <c r="D227" i="1"/>
  <c r="D226" i="1"/>
  <c r="D225" i="1"/>
  <c r="D224" i="1"/>
  <c r="D223" i="1"/>
  <c r="D222" i="1"/>
  <c r="C212" i="1"/>
  <c r="C214" i="1" s="1"/>
  <c r="E190" i="1"/>
  <c r="D190" i="1"/>
  <c r="C190" i="1"/>
  <c r="B190" i="1"/>
  <c r="F189" i="1"/>
  <c r="F188" i="1"/>
  <c r="F187" i="1"/>
  <c r="F186" i="1"/>
  <c r="F190" i="1" s="1"/>
  <c r="G179" i="1"/>
  <c r="F179" i="1"/>
  <c r="E179" i="1"/>
  <c r="D179" i="1"/>
  <c r="C179" i="1"/>
  <c r="B179" i="1"/>
  <c r="C173" i="1"/>
  <c r="G166" i="1"/>
  <c r="F166" i="1"/>
  <c r="E166" i="1"/>
  <c r="D166" i="1"/>
  <c r="C166" i="1"/>
  <c r="D165" i="1"/>
  <c r="B165" i="1"/>
  <c r="B166" i="1" s="1"/>
  <c r="F160" i="1"/>
  <c r="F167" i="1" s="1"/>
  <c r="E160" i="1"/>
  <c r="C160" i="1"/>
  <c r="C167" i="1" s="1"/>
  <c r="B160" i="1"/>
  <c r="G159" i="1"/>
  <c r="D159" i="1"/>
  <c r="D160" i="1" s="1"/>
  <c r="B159" i="1"/>
  <c r="G158" i="1"/>
  <c r="G143" i="1"/>
  <c r="F141" i="1"/>
  <c r="F143" i="1" s="1"/>
  <c r="C143" i="1"/>
  <c r="B143" i="1"/>
  <c r="F128" i="1"/>
  <c r="F127" i="1"/>
  <c r="E126" i="1"/>
  <c r="E129" i="1" s="1"/>
  <c r="D126" i="1"/>
  <c r="D129" i="1" s="1"/>
  <c r="C126" i="1"/>
  <c r="C129" i="1" s="1"/>
  <c r="B126" i="1"/>
  <c r="B129" i="1" s="1"/>
  <c r="E120" i="1"/>
  <c r="D120" i="1"/>
  <c r="C120" i="1"/>
  <c r="B120" i="1"/>
  <c r="F119" i="1"/>
  <c r="F118" i="1"/>
  <c r="F117" i="1"/>
  <c r="F116" i="1"/>
  <c r="F115" i="1"/>
  <c r="F114" i="1"/>
  <c r="F113" i="1"/>
  <c r="F112" i="1"/>
  <c r="F111" i="1"/>
  <c r="G105" i="1"/>
  <c r="F105" i="1"/>
  <c r="C105" i="1"/>
  <c r="B105" i="1"/>
  <c r="H104" i="1"/>
  <c r="E104" i="1"/>
  <c r="H103" i="1"/>
  <c r="E103" i="1"/>
  <c r="H102" i="1"/>
  <c r="E102" i="1"/>
  <c r="H101" i="1"/>
  <c r="E101" i="1"/>
  <c r="H100" i="1"/>
  <c r="E100" i="1"/>
  <c r="H99" i="1"/>
  <c r="H98" i="1"/>
  <c r="H97" i="1"/>
  <c r="E97" i="1"/>
  <c r="H96" i="1"/>
  <c r="H95" i="1"/>
  <c r="H94" i="1"/>
  <c r="E94" i="1"/>
  <c r="H93" i="1"/>
  <c r="H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H83" i="1"/>
  <c r="E83" i="1"/>
  <c r="H82" i="1"/>
  <c r="H81" i="1"/>
  <c r="H80" i="1"/>
  <c r="H79" i="1"/>
  <c r="E79" i="1"/>
  <c r="H78" i="1"/>
  <c r="E78" i="1"/>
  <c r="H77" i="1"/>
  <c r="E77" i="1"/>
  <c r="H76" i="1"/>
  <c r="E76" i="1"/>
  <c r="H75" i="1"/>
  <c r="E75" i="1"/>
  <c r="G69" i="1"/>
  <c r="D69" i="1"/>
  <c r="C69" i="1"/>
  <c r="B69" i="1"/>
  <c r="E68" i="1"/>
  <c r="F68" i="1" s="1"/>
  <c r="E67" i="1"/>
  <c r="F67" i="1" s="1"/>
  <c r="E66" i="1"/>
  <c r="F66" i="1" s="1"/>
  <c r="E65" i="1"/>
  <c r="F65" i="1" s="1"/>
  <c r="E64" i="1"/>
  <c r="F64" i="1" s="1"/>
  <c r="E63" i="1"/>
  <c r="G57" i="1"/>
  <c r="E57" i="1"/>
  <c r="C57" i="1"/>
  <c r="B57" i="1"/>
  <c r="F56" i="1"/>
  <c r="D56" i="1"/>
  <c r="F55" i="1"/>
  <c r="D55" i="1"/>
  <c r="F54" i="1"/>
  <c r="F57" i="1" s="1"/>
  <c r="D54" i="1"/>
  <c r="F24" i="1"/>
  <c r="B24" i="1"/>
  <c r="E24" i="1" s="1"/>
  <c r="E23" i="1"/>
  <c r="H23" i="1" s="1"/>
  <c r="F21" i="1"/>
  <c r="B21" i="1"/>
  <c r="E21" i="1" s="1"/>
  <c r="F20" i="1"/>
  <c r="B20" i="1"/>
  <c r="E20" i="1" s="1"/>
  <c r="B19" i="1"/>
  <c r="E19" i="1" s="1"/>
  <c r="G18" i="1"/>
  <c r="D18" i="1"/>
  <c r="C18" i="1"/>
  <c r="E17" i="1"/>
  <c r="H17" i="1" s="1"/>
  <c r="E12" i="1"/>
  <c r="H12" i="1" s="1"/>
  <c r="F11" i="1"/>
  <c r="F8" i="1" s="1"/>
  <c r="B11" i="1"/>
  <c r="E11" i="1" s="1"/>
  <c r="E10" i="1"/>
  <c r="H10" i="1" s="1"/>
  <c r="B9" i="1"/>
  <c r="E9" i="1" s="1"/>
  <c r="G8" i="1"/>
  <c r="D8" i="1"/>
  <c r="C8" i="1"/>
  <c r="C25" i="1" s="1"/>
  <c r="D228" i="1" l="1"/>
  <c r="D232" i="1" s="1"/>
  <c r="D235" i="1" s="1"/>
  <c r="F129" i="1"/>
  <c r="G160" i="1"/>
  <c r="G167" i="1" s="1"/>
  <c r="B167" i="1"/>
  <c r="F18" i="1"/>
  <c r="H20" i="1"/>
  <c r="D167" i="1"/>
  <c r="E167" i="1"/>
  <c r="F126" i="1"/>
  <c r="D25" i="1"/>
  <c r="H11" i="1"/>
  <c r="H21" i="1"/>
  <c r="F120" i="1"/>
  <c r="E69" i="1"/>
  <c r="G25" i="1"/>
  <c r="F63" i="1"/>
  <c r="F69" i="1" s="1"/>
  <c r="F25" i="1"/>
  <c r="D57" i="1"/>
  <c r="H105" i="1"/>
  <c r="H24" i="1"/>
  <c r="H9" i="1"/>
  <c r="E8" i="1"/>
  <c r="H19" i="1"/>
  <c r="E18" i="1"/>
  <c r="B8" i="1"/>
  <c r="B18" i="1"/>
  <c r="H8" i="1" l="1"/>
  <c r="H18" i="1"/>
  <c r="H25" i="1" s="1"/>
  <c r="B25" i="1"/>
  <c r="E25" i="1"/>
</calcChain>
</file>

<file path=xl/sharedStrings.xml><?xml version="1.0" encoding="utf-8"?>
<sst xmlns="http://schemas.openxmlformats.org/spreadsheetml/2006/main" count="384" uniqueCount="284">
  <si>
    <t>１．貸借対照表の内容に関する明細</t>
  </si>
  <si>
    <t>（１）資産項目の明細</t>
  </si>
  <si>
    <t>①有形固定資産の明細シート</t>
    <phoneticPr fontId="2"/>
  </si>
  <si>
    <t>　（単位：円）</t>
    <rPh sb="5" eb="6">
      <t>エン</t>
    </rPh>
    <phoneticPr fontId="2"/>
  </si>
  <si>
    <t>区　　分</t>
  </si>
  <si>
    <t>本年度</t>
  </si>
  <si>
    <t>本年度末残高</t>
  </si>
  <si>
    <t>事業用資産</t>
  </si>
  <si>
    <t>土地</t>
  </si>
  <si>
    <t>立木竹</t>
  </si>
  <si>
    <t>建物</t>
  </si>
  <si>
    <t>工作物</t>
  </si>
  <si>
    <t>船舶</t>
  </si>
  <si>
    <t>浮標等</t>
  </si>
  <si>
    <t>航空機</t>
  </si>
  <si>
    <t>その他</t>
  </si>
  <si>
    <t>建設仮勘定</t>
  </si>
  <si>
    <t>インフラ資産</t>
  </si>
  <si>
    <t>物品</t>
  </si>
  <si>
    <t>合計</t>
  </si>
  <si>
    <t>②有形固定資産の行政目的別明細シート</t>
    <phoneticPr fontId="2"/>
  </si>
  <si>
    <t>生活インフラ・国土保全</t>
  </si>
  <si>
    <t>教育</t>
  </si>
  <si>
    <t>福祉</t>
  </si>
  <si>
    <t>環境衛生</t>
  </si>
  <si>
    <t>産業振興</t>
  </si>
  <si>
    <t>消防</t>
  </si>
  <si>
    <t>総務</t>
  </si>
  <si>
    <t>合　計</t>
  </si>
  <si>
    <t>市場価格のあるもの</t>
    <phoneticPr fontId="2"/>
  </si>
  <si>
    <t>銘柄名</t>
  </si>
  <si>
    <t>株数・口数など（A）</t>
  </si>
  <si>
    <t>時価単価</t>
  </si>
  <si>
    <t>貸借対照表計上額（A）×（B)＝（C)</t>
  </si>
  <si>
    <t>取得単価</t>
  </si>
  <si>
    <t>取得原価</t>
  </si>
  <si>
    <t>評価差額</t>
  </si>
  <si>
    <t>（参考）財産に関する調書記載額</t>
  </si>
  <si>
    <t>（B）</t>
  </si>
  <si>
    <t>（D)</t>
  </si>
  <si>
    <t>（A）×（D)＝（E)</t>
    <phoneticPr fontId="2"/>
  </si>
  <si>
    <t>（C）－（E)＝（F)</t>
  </si>
  <si>
    <t>北陸放送（株）</t>
    <rPh sb="0" eb="2">
      <t>ホクリク</t>
    </rPh>
    <rPh sb="2" eb="4">
      <t>ホウソウ</t>
    </rPh>
    <rPh sb="4" eb="7">
      <t>カブ</t>
    </rPh>
    <phoneticPr fontId="2"/>
  </si>
  <si>
    <t>北陸電力（株）</t>
    <rPh sb="0" eb="2">
      <t>ホクリク</t>
    </rPh>
    <rPh sb="2" eb="4">
      <t>デンリョク</t>
    </rPh>
    <rPh sb="4" eb="7">
      <t>カブ</t>
    </rPh>
    <phoneticPr fontId="2"/>
  </si>
  <si>
    <t>北陸鉄道(株)</t>
    <rPh sb="0" eb="2">
      <t>ホクリク</t>
    </rPh>
    <rPh sb="2" eb="4">
      <t>テツドウ</t>
    </rPh>
    <rPh sb="4" eb="7">
      <t>カブ</t>
    </rPh>
    <phoneticPr fontId="2"/>
  </si>
  <si>
    <t>市場価格のないもののうち連結対象団体（会計）に対するもの</t>
    <phoneticPr fontId="2"/>
  </si>
  <si>
    <t>相手先</t>
  </si>
  <si>
    <t>出資金額（貸借対照表計上額）（A）</t>
  </si>
  <si>
    <t>純資産額（D)</t>
    <phoneticPr fontId="2"/>
  </si>
  <si>
    <t>資本金（E)</t>
    <phoneticPr fontId="2"/>
  </si>
  <si>
    <t>出資割合（％）（A）/（E)＝（F)</t>
  </si>
  <si>
    <t>実質価額（D)×（F)＝（G)</t>
    <phoneticPr fontId="2"/>
  </si>
  <si>
    <t>投資損失引当金計上額（H)</t>
  </si>
  <si>
    <t>（財)白山市地域振興公社</t>
    <rPh sb="1" eb="2">
      <t>ザイ</t>
    </rPh>
    <rPh sb="3" eb="6">
      <t>ハクサンシ</t>
    </rPh>
    <rPh sb="6" eb="8">
      <t>チイキ</t>
    </rPh>
    <rPh sb="8" eb="10">
      <t>シンコウ</t>
    </rPh>
    <rPh sb="10" eb="12">
      <t>コウシャ</t>
    </rPh>
    <phoneticPr fontId="2"/>
  </si>
  <si>
    <t>白山市土地開発公社</t>
    <rPh sb="0" eb="3">
      <t>ハクサンシ</t>
    </rPh>
    <rPh sb="3" eb="5">
      <t>トチ</t>
    </rPh>
    <rPh sb="5" eb="7">
      <t>カイハツ</t>
    </rPh>
    <rPh sb="7" eb="9">
      <t>コウシャ</t>
    </rPh>
    <phoneticPr fontId="2"/>
  </si>
  <si>
    <t>白山市水道事業会計</t>
    <rPh sb="0" eb="3">
      <t>ハクサンシ</t>
    </rPh>
    <rPh sb="3" eb="5">
      <t>スイドウ</t>
    </rPh>
    <rPh sb="5" eb="7">
      <t>ジギョウ</t>
    </rPh>
    <rPh sb="7" eb="9">
      <t>カイケイ</t>
    </rPh>
    <phoneticPr fontId="2"/>
  </si>
  <si>
    <t>㈱あさがおテレビ</t>
  </si>
  <si>
    <t>㈱フードサービス松任</t>
    <rPh sb="8" eb="10">
      <t>マットウ</t>
    </rPh>
    <phoneticPr fontId="2"/>
  </si>
  <si>
    <t>つるぎ街づくり㈱</t>
    <rPh sb="3" eb="4">
      <t>マチ</t>
    </rPh>
    <phoneticPr fontId="2"/>
  </si>
  <si>
    <t>市場価格のないもののうち連結対象団体（会計）以外に対するもの</t>
    <phoneticPr fontId="2"/>
  </si>
  <si>
    <t>実質価額（D)×（F)＝（G)</t>
  </si>
  <si>
    <t>強制評価減（H)</t>
  </si>
  <si>
    <t>貸借対照表計上額（Ａ）－（Ｈ）＝（Ｉ）</t>
  </si>
  <si>
    <t>北陸国際航空貨物ターミナル（株）</t>
    <rPh sb="0" eb="2">
      <t>ホクリク</t>
    </rPh>
    <rPh sb="2" eb="4">
      <t>コクサイ</t>
    </rPh>
    <rPh sb="4" eb="6">
      <t>コウクウ</t>
    </rPh>
    <rPh sb="6" eb="8">
      <t>カモツ</t>
    </rPh>
    <rPh sb="13" eb="16">
      <t>カブ</t>
    </rPh>
    <phoneticPr fontId="2"/>
  </si>
  <si>
    <t>（株）北陸メディアセンター</t>
    <rPh sb="0" eb="3">
      <t>カブ</t>
    </rPh>
    <rPh sb="3" eb="5">
      <t>ホクリク</t>
    </rPh>
    <phoneticPr fontId="2"/>
  </si>
  <si>
    <t>（株）白山里</t>
    <rPh sb="0" eb="3">
      <t>カブ</t>
    </rPh>
    <rPh sb="3" eb="5">
      <t>ハクサン</t>
    </rPh>
    <rPh sb="5" eb="6">
      <t>サト</t>
    </rPh>
    <phoneticPr fontId="2"/>
  </si>
  <si>
    <t>石川県農業信用基金協会</t>
    <rPh sb="0" eb="3">
      <t>イシカワケン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</si>
  <si>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(社)石川県青果物価格安定資金協会</t>
    <rPh sb="1" eb="2">
      <t>シャ</t>
    </rPh>
    <rPh sb="3" eb="6">
      <t>イシカワケン</t>
    </rPh>
    <rPh sb="6" eb="9">
      <t>セイカブツ</t>
    </rPh>
    <rPh sb="9" eb="11">
      <t>カカク</t>
    </rPh>
    <rPh sb="11" eb="13">
      <t>アンテイ</t>
    </rPh>
    <rPh sb="13" eb="15">
      <t>シキン</t>
    </rPh>
    <rPh sb="15" eb="17">
      <t>キョウカイ</t>
    </rPh>
    <phoneticPr fontId="2"/>
  </si>
  <si>
    <t>(社)石川県主要農作物種子協会</t>
    <rPh sb="1" eb="2">
      <t>シャ</t>
    </rPh>
    <rPh sb="3" eb="6">
      <t>イシカワケン</t>
    </rPh>
    <rPh sb="6" eb="8">
      <t>シュヨウ</t>
    </rPh>
    <rPh sb="8" eb="11">
      <t>ノウサクブツ</t>
    </rPh>
    <rPh sb="11" eb="13">
      <t>シュシ</t>
    </rPh>
    <rPh sb="13" eb="15">
      <t>キョウカイ</t>
    </rPh>
    <phoneticPr fontId="2"/>
  </si>
  <si>
    <t>-</t>
    <phoneticPr fontId="2"/>
  </si>
  <si>
    <t>石川県酪農業協同組合</t>
    <rPh sb="0" eb="3">
      <t>イシカワケン</t>
    </rPh>
    <rPh sb="3" eb="5">
      <t>ラクノウ</t>
    </rPh>
    <rPh sb="5" eb="6">
      <t>ギョウ</t>
    </rPh>
    <rPh sb="6" eb="8">
      <t>キョウドウ</t>
    </rPh>
    <rPh sb="8" eb="10">
      <t>クミアイ</t>
    </rPh>
    <phoneticPr fontId="2"/>
  </si>
  <si>
    <t>(社)石川県畜産協会寄託金</t>
    <rPh sb="1" eb="2">
      <t>シャ</t>
    </rPh>
    <rPh sb="3" eb="6">
      <t>イシカワケン</t>
    </rPh>
    <rPh sb="6" eb="8">
      <t>チクサン</t>
    </rPh>
    <rPh sb="8" eb="10">
      <t>キョウカイ</t>
    </rPh>
    <rPh sb="10" eb="13">
      <t>キタクキン</t>
    </rPh>
    <phoneticPr fontId="2"/>
  </si>
  <si>
    <t>-</t>
    <phoneticPr fontId="2"/>
  </si>
  <si>
    <t>かが森林組合</t>
    <rPh sb="2" eb="4">
      <t>シンリン</t>
    </rPh>
    <rPh sb="4" eb="6">
      <t>クミアイ</t>
    </rPh>
    <phoneticPr fontId="2"/>
  </si>
  <si>
    <t>(社)石川県労働者福祉協議会</t>
    <rPh sb="1" eb="2">
      <t>シャ</t>
    </rPh>
    <rPh sb="3" eb="6">
      <t>イシカワケン</t>
    </rPh>
    <rPh sb="6" eb="9">
      <t>ロウドウシャ</t>
    </rPh>
    <rPh sb="9" eb="11">
      <t>フクシ</t>
    </rPh>
    <rPh sb="11" eb="14">
      <t>キョウギカイ</t>
    </rPh>
    <phoneticPr fontId="2"/>
  </si>
  <si>
    <t>㈱石川コンピューターセンター</t>
    <rPh sb="1" eb="3">
      <t>イシカワ</t>
    </rPh>
    <phoneticPr fontId="2"/>
  </si>
  <si>
    <t>白峰工業㈱</t>
    <rPh sb="0" eb="2">
      <t>シラミネ</t>
    </rPh>
    <rPh sb="2" eb="4">
      <t>コウギョウ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</si>
  <si>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</si>
  <si>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(財)石川県暴力追放運動推進センター</t>
    <rPh sb="1" eb="2">
      <t>ザイ</t>
    </rPh>
    <rPh sb="3" eb="6">
      <t>イシカワケン</t>
    </rPh>
    <rPh sb="6" eb="8">
      <t>ボウリョク</t>
    </rPh>
    <rPh sb="8" eb="10">
      <t>ツイホウ</t>
    </rPh>
    <rPh sb="10" eb="12">
      <t>ウンドウ</t>
    </rPh>
    <rPh sb="12" eb="14">
      <t>スイシン</t>
    </rPh>
    <phoneticPr fontId="2"/>
  </si>
  <si>
    <t>社会福祉法人　手取会</t>
    <rPh sb="0" eb="2">
      <t>シャカイ</t>
    </rPh>
    <rPh sb="2" eb="4">
      <t>フクシ</t>
    </rPh>
    <rPh sb="4" eb="6">
      <t>ホウジン</t>
    </rPh>
    <rPh sb="7" eb="9">
      <t>テド</t>
    </rPh>
    <rPh sb="9" eb="10">
      <t>カイ</t>
    </rPh>
    <phoneticPr fontId="2"/>
  </si>
  <si>
    <t>社会福祉法人　富樫福祉会</t>
    <rPh sb="0" eb="2">
      <t>シャカイ</t>
    </rPh>
    <rPh sb="2" eb="4">
      <t>フクシ</t>
    </rPh>
    <rPh sb="4" eb="6">
      <t>ホウジン</t>
    </rPh>
    <rPh sb="7" eb="9">
      <t>トガシ</t>
    </rPh>
    <rPh sb="9" eb="11">
      <t>フクシ</t>
    </rPh>
    <rPh sb="11" eb="12">
      <t>カイ</t>
    </rPh>
    <phoneticPr fontId="2"/>
  </si>
  <si>
    <t>(財)石川県臓器移植推進財団</t>
    <rPh sb="1" eb="2">
      <t>ザイ</t>
    </rPh>
    <rPh sb="3" eb="6">
      <t>イシカワケン</t>
    </rPh>
    <rPh sb="6" eb="8">
      <t>ゾウキ</t>
    </rPh>
    <rPh sb="8" eb="10">
      <t>イショク</t>
    </rPh>
    <rPh sb="10" eb="12">
      <t>スイシン</t>
    </rPh>
    <rPh sb="12" eb="14">
      <t>ザイダン</t>
    </rPh>
    <phoneticPr fontId="2"/>
  </si>
  <si>
    <t>(財)石川県林業労働対策基金</t>
    <rPh sb="1" eb="2">
      <t>ザイ</t>
    </rPh>
    <rPh sb="3" eb="6">
      <t>イシカワケン</t>
    </rPh>
    <rPh sb="6" eb="8">
      <t>リンギョウ</t>
    </rPh>
    <rPh sb="8" eb="10">
      <t>ロウドウ</t>
    </rPh>
    <rPh sb="10" eb="12">
      <t>タイサク</t>
    </rPh>
    <rPh sb="12" eb="14">
      <t>キキン</t>
    </rPh>
    <phoneticPr fontId="2"/>
  </si>
  <si>
    <t>(財)いしかわ農業人材機構</t>
    <rPh sb="1" eb="2">
      <t>ザイ</t>
    </rPh>
    <rPh sb="7" eb="9">
      <t>ノウギョウ</t>
    </rPh>
    <rPh sb="9" eb="11">
      <t>ジンザイ</t>
    </rPh>
    <rPh sb="11" eb="13">
      <t>キコウ</t>
    </rPh>
    <phoneticPr fontId="2"/>
  </si>
  <si>
    <t>(財)石川県産業創出支援機構</t>
    <rPh sb="1" eb="2">
      <t>ザイ</t>
    </rPh>
    <rPh sb="3" eb="6">
      <t>イシカワケン</t>
    </rPh>
    <rPh sb="6" eb="8">
      <t>サンギョウ</t>
    </rPh>
    <rPh sb="8" eb="10">
      <t>ソウシュツ</t>
    </rPh>
    <rPh sb="10" eb="12">
      <t>シエン</t>
    </rPh>
    <rPh sb="12" eb="14">
      <t>キコウ</t>
    </rPh>
    <phoneticPr fontId="2"/>
  </si>
  <si>
    <t>(財)石川県緑化推進委員会</t>
    <rPh sb="1" eb="2">
      <t>ザイ</t>
    </rPh>
    <rPh sb="3" eb="6">
      <t>イシカワケン</t>
    </rPh>
    <rPh sb="6" eb="8">
      <t>リョッカ</t>
    </rPh>
    <rPh sb="8" eb="13">
      <t>スイシンイインカイ</t>
    </rPh>
    <phoneticPr fontId="2"/>
  </si>
  <si>
    <t>石川県信用保証協会</t>
    <rPh sb="0" eb="3">
      <t>イシカワケン</t>
    </rPh>
    <rPh sb="3" eb="5">
      <t>シンヨウ</t>
    </rPh>
    <rPh sb="5" eb="7">
      <t>ホショウ</t>
    </rPh>
    <rPh sb="7" eb="9">
      <t>キョウカイ</t>
    </rPh>
    <phoneticPr fontId="2"/>
  </si>
  <si>
    <t>(財)石川県労働者信用基金協会</t>
    <rPh sb="1" eb="2">
      <t>ザイ</t>
    </rPh>
    <rPh sb="3" eb="6">
      <t>イシカワケン</t>
    </rPh>
    <rPh sb="6" eb="9">
      <t>ロウドウシャ</t>
    </rPh>
    <rPh sb="9" eb="11">
      <t>シンヨウ</t>
    </rPh>
    <rPh sb="11" eb="13">
      <t>キキン</t>
    </rPh>
    <rPh sb="13" eb="15">
      <t>キョウカイ</t>
    </rPh>
    <phoneticPr fontId="2"/>
  </si>
  <si>
    <t>(財)ふるさと情報センター</t>
    <rPh sb="1" eb="2">
      <t>ザイ</t>
    </rPh>
    <rPh sb="7" eb="9">
      <t>ジョウホウ</t>
    </rPh>
    <phoneticPr fontId="2"/>
  </si>
  <si>
    <t>(財)いしかわまちづくり技術センター</t>
    <rPh sb="1" eb="2">
      <t>ザイ</t>
    </rPh>
    <rPh sb="12" eb="14">
      <t>ギジュツ</t>
    </rPh>
    <phoneticPr fontId="2"/>
  </si>
  <si>
    <t>(財)砂防フロンティア整備推進機構</t>
    <rPh sb="1" eb="2">
      <t>ザイ</t>
    </rPh>
    <rPh sb="3" eb="5">
      <t>サボウ</t>
    </rPh>
    <rPh sb="11" eb="13">
      <t>セイビ</t>
    </rPh>
    <rPh sb="13" eb="15">
      <t>スイシン</t>
    </rPh>
    <rPh sb="15" eb="17">
      <t>キコウ</t>
    </rPh>
    <phoneticPr fontId="2"/>
  </si>
  <si>
    <t>(財)石川県下水道公社</t>
    <rPh sb="1" eb="2">
      <t>ザイ</t>
    </rPh>
    <rPh sb="3" eb="6">
      <t>イシカワケン</t>
    </rPh>
    <rPh sb="6" eb="9">
      <t>ゲスイドウ</t>
    </rPh>
    <rPh sb="9" eb="11">
      <t>コウシャ</t>
    </rPh>
    <phoneticPr fontId="2"/>
  </si>
  <si>
    <t>(財)リバーフロント研究所</t>
    <rPh sb="1" eb="2">
      <t>ザイ</t>
    </rPh>
    <rPh sb="10" eb="13">
      <t>ケンキュウショ</t>
    </rPh>
    <phoneticPr fontId="2"/>
  </si>
  <si>
    <t>(財)石川県文教会館</t>
    <rPh sb="1" eb="2">
      <t>ザイ</t>
    </rPh>
    <rPh sb="3" eb="6">
      <t>イシカワケン</t>
    </rPh>
    <rPh sb="6" eb="8">
      <t>ブンキョウ</t>
    </rPh>
    <rPh sb="8" eb="10">
      <t>カイカン</t>
    </rPh>
    <phoneticPr fontId="2"/>
  </si>
  <si>
    <t>(財)石川県芸術文化協会</t>
    <rPh sb="1" eb="2">
      <t>ザイ</t>
    </rPh>
    <rPh sb="3" eb="6">
      <t>イシカワケン</t>
    </rPh>
    <rPh sb="6" eb="8">
      <t>ゲイジュツ</t>
    </rPh>
    <rPh sb="8" eb="10">
      <t>ブンカ</t>
    </rPh>
    <rPh sb="10" eb="12">
      <t>キョウカイ</t>
    </rPh>
    <phoneticPr fontId="2"/>
  </si>
  <si>
    <t>合計</t>
    <rPh sb="0" eb="2">
      <t>ゴウケイ</t>
    </rPh>
    <phoneticPr fontId="2"/>
  </si>
  <si>
    <t>③投資及び出資金の明細</t>
    <rPh sb="1" eb="3">
      <t>トウシ</t>
    </rPh>
    <rPh sb="3" eb="4">
      <t>オヨ</t>
    </rPh>
    <rPh sb="5" eb="8">
      <t>シュッシキン</t>
    </rPh>
    <rPh sb="9" eb="11">
      <t>メイサイ</t>
    </rPh>
    <phoneticPr fontId="2"/>
  </si>
  <si>
    <t>④基金の明細</t>
    <rPh sb="1" eb="3">
      <t>キキン</t>
    </rPh>
    <rPh sb="4" eb="6">
      <t>メイサイ</t>
    </rPh>
    <phoneticPr fontId="2"/>
  </si>
  <si>
    <t>種　　類</t>
  </si>
  <si>
    <t>現金預金</t>
  </si>
  <si>
    <t>有価証券</t>
  </si>
  <si>
    <t>　財政調整基金</t>
  </si>
  <si>
    <t>　減債基金</t>
    <phoneticPr fontId="2"/>
  </si>
  <si>
    <t>　地域福祉基金</t>
    <rPh sb="1" eb="3">
      <t>チイキ</t>
    </rPh>
    <rPh sb="3" eb="5">
      <t>フクシ</t>
    </rPh>
    <rPh sb="5" eb="7">
      <t>キキン</t>
    </rPh>
    <phoneticPr fontId="3"/>
  </si>
  <si>
    <t>　合併振興基金</t>
    <rPh sb="1" eb="3">
      <t>ガッペイ</t>
    </rPh>
    <rPh sb="3" eb="5">
      <t>シンコウ</t>
    </rPh>
    <rPh sb="5" eb="7">
      <t>キキン</t>
    </rPh>
    <phoneticPr fontId="3"/>
  </si>
  <si>
    <t xml:space="preserve">  学校教育施設整備基金</t>
    <rPh sb="2" eb="4">
      <t>ガッコウ</t>
    </rPh>
    <rPh sb="4" eb="6">
      <t>キョウイク</t>
    </rPh>
    <rPh sb="6" eb="8">
      <t>シセツ</t>
    </rPh>
    <rPh sb="8" eb="10">
      <t>セイビ</t>
    </rPh>
    <rPh sb="10" eb="12">
      <t>キキン</t>
    </rPh>
    <phoneticPr fontId="3"/>
  </si>
  <si>
    <t>ふるさと振興基金</t>
    <rPh sb="4" eb="6">
      <t>シンコウ</t>
    </rPh>
    <rPh sb="6" eb="8">
      <t>キキン</t>
    </rPh>
    <phoneticPr fontId="3"/>
  </si>
  <si>
    <t>　　北陸新幹線白山総合車両所地下道水路管理基金</t>
    <rPh sb="2" eb="4">
      <t>ホクリク</t>
    </rPh>
    <rPh sb="4" eb="7">
      <t>シンカンセン</t>
    </rPh>
    <rPh sb="7" eb="9">
      <t>ハクサン</t>
    </rPh>
    <rPh sb="9" eb="11">
      <t>ソウゴウ</t>
    </rPh>
    <rPh sb="11" eb="13">
      <t>シャリョウ</t>
    </rPh>
    <rPh sb="13" eb="14">
      <t>ショ</t>
    </rPh>
    <rPh sb="14" eb="16">
      <t>チカ</t>
    </rPh>
    <rPh sb="16" eb="17">
      <t>ドウ</t>
    </rPh>
    <rPh sb="17" eb="19">
      <t>スイロ</t>
    </rPh>
    <rPh sb="19" eb="21">
      <t>カンリ</t>
    </rPh>
    <rPh sb="21" eb="23">
      <t>キキン</t>
    </rPh>
    <phoneticPr fontId="3"/>
  </si>
  <si>
    <t>　子育て基金</t>
    <rPh sb="1" eb="3">
      <t>コソダ</t>
    </rPh>
    <rPh sb="4" eb="6">
      <t>キキン</t>
    </rPh>
    <phoneticPr fontId="3"/>
  </si>
  <si>
    <t>　墓地公苑管理基金</t>
    <rPh sb="1" eb="3">
      <t>ボチ</t>
    </rPh>
    <rPh sb="3" eb="5">
      <t>コウエン</t>
    </rPh>
    <rPh sb="5" eb="7">
      <t>カンリ</t>
    </rPh>
    <rPh sb="7" eb="9">
      <t>キキン</t>
    </rPh>
    <phoneticPr fontId="5"/>
  </si>
  <si>
    <t>合　　計</t>
  </si>
  <si>
    <t>⑤貸付金の明細</t>
    <rPh sb="1" eb="3">
      <t>カシツケ</t>
    </rPh>
    <rPh sb="3" eb="4">
      <t>キン</t>
    </rPh>
    <rPh sb="5" eb="7">
      <t>メイサイ</t>
    </rPh>
    <phoneticPr fontId="2"/>
  </si>
  <si>
    <t>相手先名または種別</t>
  </si>
  <si>
    <t>長期貸付金</t>
  </si>
  <si>
    <t>短期貸付金</t>
  </si>
  <si>
    <t>（参考）
貸付金計</t>
    <rPh sb="1" eb="3">
      <t>サンコウ</t>
    </rPh>
    <rPh sb="5" eb="7">
      <t>カシツケ</t>
    </rPh>
    <rPh sb="7" eb="8">
      <t>キン</t>
    </rPh>
    <rPh sb="8" eb="9">
      <t>ケイ</t>
    </rPh>
    <phoneticPr fontId="2"/>
  </si>
  <si>
    <t>貸借対照表計上額</t>
  </si>
  <si>
    <t>徴収不能引当金計上額</t>
  </si>
  <si>
    <t>その他の貸付金</t>
    <rPh sb="2" eb="3">
      <t>タ</t>
    </rPh>
    <rPh sb="4" eb="6">
      <t>カシツケ</t>
    </rPh>
    <rPh sb="6" eb="7">
      <t>キン</t>
    </rPh>
    <phoneticPr fontId="2"/>
  </si>
  <si>
    <t>　（仮称）ほっと石川観光プラン推進ファンド貸付金</t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</si>
  <si>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</si>
  <si>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回収不能見込額</t>
  </si>
  <si>
    <t>税等未収金</t>
    <rPh sb="0" eb="1">
      <t>ゼイ</t>
    </rPh>
    <rPh sb="1" eb="2">
      <t>トウ</t>
    </rPh>
    <rPh sb="2" eb="5">
      <t>ミシュウキン</t>
    </rPh>
    <phoneticPr fontId="2"/>
  </si>
  <si>
    <t>　　市民税</t>
    <rPh sb="2" eb="5">
      <t>シミンゼイ</t>
    </rPh>
    <phoneticPr fontId="2"/>
  </si>
  <si>
    <t>　　固定資産税</t>
    <rPh sb="2" eb="4">
      <t>コテイ</t>
    </rPh>
    <rPh sb="4" eb="7">
      <t>シサンゼイ</t>
    </rPh>
    <phoneticPr fontId="2"/>
  </si>
  <si>
    <t>　　軽自動車税</t>
    <rPh sb="2" eb="6">
      <t>ケイジドウシャ</t>
    </rPh>
    <rPh sb="6" eb="7">
      <t>ゼイ</t>
    </rPh>
    <phoneticPr fontId="2"/>
  </si>
  <si>
    <t>　　都市計画税</t>
    <rPh sb="2" eb="4">
      <t>トシ</t>
    </rPh>
    <rPh sb="4" eb="6">
      <t>ケイカク</t>
    </rPh>
    <rPh sb="6" eb="7">
      <t>ゼイ</t>
    </rPh>
    <phoneticPr fontId="2"/>
  </si>
  <si>
    <t>その他の未収金</t>
    <rPh sb="2" eb="3">
      <t>タ</t>
    </rPh>
    <rPh sb="4" eb="7">
      <t>ミシュウキン</t>
    </rPh>
    <phoneticPr fontId="2"/>
  </si>
  <si>
    <t>　　分担金・負担金</t>
    <rPh sb="2" eb="5">
      <t>ブンタンキン</t>
    </rPh>
    <rPh sb="6" eb="9">
      <t>フタンキン</t>
    </rPh>
    <phoneticPr fontId="2"/>
  </si>
  <si>
    <t>　　使用料・手数料</t>
    <rPh sb="2" eb="5">
      <t>シヨウリョウ</t>
    </rPh>
    <rPh sb="6" eb="9">
      <t>テスウリョウ</t>
    </rPh>
    <phoneticPr fontId="2"/>
  </si>
  <si>
    <t>　　諸収入</t>
    <rPh sb="2" eb="3">
      <t>ショ</t>
    </rPh>
    <rPh sb="3" eb="5">
      <t>シュウニュウ</t>
    </rPh>
    <phoneticPr fontId="2"/>
  </si>
  <si>
    <t>⑦未収金の明細</t>
    <rPh sb="1" eb="4">
      <t>ミシュウキン</t>
    </rPh>
    <rPh sb="5" eb="7">
      <t>メイサイ</t>
    </rPh>
    <phoneticPr fontId="2"/>
  </si>
  <si>
    <t>（２）負債項目の明細</t>
    <rPh sb="3" eb="5">
      <t>フサイ</t>
    </rPh>
    <rPh sb="5" eb="7">
      <t>コウモク</t>
    </rPh>
    <phoneticPr fontId="2"/>
  </si>
  <si>
    <t>種類</t>
  </si>
  <si>
    <t>地方債残高</t>
  </si>
  <si>
    <t>政府資金</t>
  </si>
  <si>
    <t>地方公共団体金融機構　④</t>
  </si>
  <si>
    <t>市中銀行</t>
  </si>
  <si>
    <t>その他の金融機関⑥</t>
  </si>
  <si>
    <t>市場公募　　　　⑦</t>
  </si>
  <si>
    <t>備　考</t>
  </si>
  <si>
    <t>①</t>
  </si>
  <si>
    <t>うち１年以内償還予定　②</t>
  </si>
  <si>
    <t>③</t>
  </si>
  <si>
    <t>　　　⑤</t>
  </si>
  <si>
    <t>共同発行⑦－１</t>
  </si>
  <si>
    <t>住民公募債</t>
  </si>
  <si>
    <t>⑦－２</t>
  </si>
  <si>
    <t>【通常分】</t>
  </si>
  <si>
    <t>一般公共事業</t>
  </si>
  <si>
    <t>公営住宅建設</t>
  </si>
  <si>
    <t>災害復旧</t>
  </si>
  <si>
    <t>教育・福祉施設</t>
  </si>
  <si>
    <t>一般単独事業</t>
  </si>
  <si>
    <t>（小計）</t>
  </si>
  <si>
    <t>【特別分】</t>
  </si>
  <si>
    <t>臨時財政対策債</t>
  </si>
  <si>
    <t>減税補填債</t>
  </si>
  <si>
    <t>退職手当債</t>
  </si>
  <si>
    <t>地方債の残高</t>
  </si>
  <si>
    <t>参考　加重</t>
  </si>
  <si>
    <t>備考</t>
  </si>
  <si>
    <t>平均利率</t>
  </si>
  <si>
    <t>①地方債（借入先別）の明細</t>
    <rPh sb="11" eb="13">
      <t>メイサイ</t>
    </rPh>
    <phoneticPr fontId="2"/>
  </si>
  <si>
    <t>②地方債（利率別）の明細</t>
    <rPh sb="10" eb="12">
      <t>メイサイ</t>
    </rPh>
    <phoneticPr fontId="2"/>
  </si>
  <si>
    <t>③地方債（返済期間別）の明細　　　　　　　　　　　</t>
    <phoneticPr fontId="2"/>
  </si>
  <si>
    <t>④引当金の明細</t>
    <rPh sb="1" eb="4">
      <t>ヒキアテキン</t>
    </rPh>
    <rPh sb="5" eb="7">
      <t>メイサイ</t>
    </rPh>
    <phoneticPr fontId="2"/>
  </si>
  <si>
    <t>引当金の名称</t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</si>
  <si>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</si>
  <si>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本年度増減</t>
  </si>
  <si>
    <t>増加額</t>
  </si>
  <si>
    <t>減少額</t>
  </si>
  <si>
    <t>目的使用</t>
  </si>
  <si>
    <t>徴収不能引当金</t>
  </si>
  <si>
    <t>退職給与引当金</t>
  </si>
  <si>
    <t>賞与引当金</t>
    <phoneticPr fontId="2"/>
  </si>
  <si>
    <t xml:space="preserve">    損失補償等引当金</t>
    <phoneticPr fontId="2"/>
  </si>
  <si>
    <t>名称</t>
    <rPh sb="0" eb="2">
      <t>メイショウ</t>
    </rPh>
    <phoneticPr fontId="2"/>
  </si>
  <si>
    <t>相手先</t>
    <rPh sb="0" eb="3">
      <t>アイテサキ</t>
    </rPh>
    <phoneticPr fontId="2"/>
  </si>
  <si>
    <t>金額</t>
    <rPh sb="0" eb="2">
      <t>キンガク</t>
    </rPh>
    <phoneticPr fontId="2"/>
  </si>
  <si>
    <t>支出目的</t>
    <rPh sb="0" eb="2">
      <t>シシュツ</t>
    </rPh>
    <rPh sb="2" eb="4">
      <t>モクテキ</t>
    </rPh>
    <phoneticPr fontId="2"/>
  </si>
  <si>
    <t>定住促進奨励金</t>
    <rPh sb="0" eb="2">
      <t>テイジュウ</t>
    </rPh>
    <rPh sb="2" eb="4">
      <t>ソクシン</t>
    </rPh>
    <rPh sb="4" eb="7">
      <t>ショウレイキン</t>
    </rPh>
    <phoneticPr fontId="2"/>
  </si>
  <si>
    <t>支給対象者</t>
    <rPh sb="0" eb="2">
      <t>シキュウ</t>
    </rPh>
    <rPh sb="2" eb="4">
      <t>タイショウ</t>
    </rPh>
    <rPh sb="4" eb="5">
      <t>シャ</t>
    </rPh>
    <phoneticPr fontId="2"/>
  </si>
  <si>
    <t>定住を促進し、持続可能で活力あふれるまちづくりを推進する</t>
    <rPh sb="0" eb="2">
      <t>テイジュウ</t>
    </rPh>
    <rPh sb="3" eb="5">
      <t>ソクシン</t>
    </rPh>
    <rPh sb="7" eb="9">
      <t>ジゾク</t>
    </rPh>
    <rPh sb="9" eb="11">
      <t>カノウ</t>
    </rPh>
    <rPh sb="12" eb="14">
      <t>カツリョク</t>
    </rPh>
    <rPh sb="24" eb="26">
      <t>スイシン</t>
    </rPh>
    <phoneticPr fontId="2"/>
  </si>
  <si>
    <t>臨時福祉給付金</t>
    <rPh sb="0" eb="2">
      <t>リンジ</t>
    </rPh>
    <rPh sb="2" eb="4">
      <t>フクシ</t>
    </rPh>
    <rPh sb="4" eb="7">
      <t>キュウフキン</t>
    </rPh>
    <phoneticPr fontId="2"/>
  </si>
  <si>
    <t>消費税率引き上げによる影響緩和</t>
    <rPh sb="0" eb="3">
      <t>ショウヒゼイ</t>
    </rPh>
    <rPh sb="3" eb="4">
      <t>リツ</t>
    </rPh>
    <rPh sb="4" eb="5">
      <t>ヒ</t>
    </rPh>
    <rPh sb="6" eb="7">
      <t>ア</t>
    </rPh>
    <rPh sb="11" eb="13">
      <t>エイキョウ</t>
    </rPh>
    <rPh sb="13" eb="15">
      <t>カンワ</t>
    </rPh>
    <phoneticPr fontId="2"/>
  </si>
  <si>
    <t>工場立地助成金</t>
    <rPh sb="0" eb="2">
      <t>コウジョウ</t>
    </rPh>
    <rPh sb="2" eb="4">
      <t>リッチ</t>
    </rPh>
    <rPh sb="4" eb="7">
      <t>ジョセイキン</t>
    </rPh>
    <phoneticPr fontId="2"/>
  </si>
  <si>
    <t>民間企業</t>
    <rPh sb="0" eb="2">
      <t>ミンカン</t>
    </rPh>
    <rPh sb="2" eb="4">
      <t>キギョウ</t>
    </rPh>
    <phoneticPr fontId="2"/>
  </si>
  <si>
    <t>立地企業への助成金</t>
    <rPh sb="0" eb="2">
      <t>リッチ</t>
    </rPh>
    <rPh sb="2" eb="4">
      <t>キギョウ</t>
    </rPh>
    <rPh sb="6" eb="8">
      <t>ジョセイ</t>
    </rPh>
    <rPh sb="8" eb="9">
      <t>キン</t>
    </rPh>
    <phoneticPr fontId="2"/>
  </si>
  <si>
    <t>法人保育園運営費負担金</t>
    <rPh sb="0" eb="2">
      <t>ホウジン</t>
    </rPh>
    <rPh sb="2" eb="5">
      <t>ホイクエン</t>
    </rPh>
    <rPh sb="5" eb="8">
      <t>ウンエイヒ</t>
    </rPh>
    <rPh sb="8" eb="11">
      <t>フタンキン</t>
    </rPh>
    <phoneticPr fontId="2"/>
  </si>
  <si>
    <t>民間保育所</t>
    <rPh sb="0" eb="2">
      <t>ミンカン</t>
    </rPh>
    <rPh sb="2" eb="4">
      <t>ホイク</t>
    </rPh>
    <rPh sb="4" eb="5">
      <t>ショ</t>
    </rPh>
    <phoneticPr fontId="2"/>
  </si>
  <si>
    <t>民間保育園の運営補助金</t>
    <rPh sb="0" eb="2">
      <t>ミンカン</t>
    </rPh>
    <rPh sb="2" eb="5">
      <t>ホイクエン</t>
    </rPh>
    <rPh sb="6" eb="8">
      <t>ウンエイ</t>
    </rPh>
    <rPh sb="8" eb="11">
      <t>ホジョキン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</si>
  <si>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</si>
  <si>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石川県</t>
    <rPh sb="0" eb="3">
      <t>イシカワケン</t>
    </rPh>
    <phoneticPr fontId="2"/>
  </si>
  <si>
    <t>道路、用排水路等の県事業に対する、白山市の経費負担</t>
    <rPh sb="0" eb="2">
      <t>ドウロ</t>
    </rPh>
    <rPh sb="3" eb="4">
      <t>ヨウ</t>
    </rPh>
    <rPh sb="4" eb="7">
      <t>ハイスイロ</t>
    </rPh>
    <rPh sb="7" eb="8">
      <t>トウ</t>
    </rPh>
    <rPh sb="9" eb="10">
      <t>ケン</t>
    </rPh>
    <rPh sb="10" eb="12">
      <t>ジギョウ</t>
    </rPh>
    <rPh sb="13" eb="14">
      <t>タイ</t>
    </rPh>
    <rPh sb="17" eb="20">
      <t>ハクサンシ</t>
    </rPh>
    <rPh sb="21" eb="23">
      <t>ケイヒ</t>
    </rPh>
    <rPh sb="23" eb="25">
      <t>フタン</t>
    </rPh>
    <phoneticPr fontId="2"/>
  </si>
  <si>
    <t>土地区画整理事業補助金</t>
    <rPh sb="0" eb="2">
      <t>トチ</t>
    </rPh>
    <rPh sb="2" eb="4">
      <t>クカク</t>
    </rPh>
    <rPh sb="4" eb="6">
      <t>セイリ</t>
    </rPh>
    <rPh sb="6" eb="8">
      <t>ジギョウ</t>
    </rPh>
    <rPh sb="8" eb="11">
      <t>ホジョキン</t>
    </rPh>
    <phoneticPr fontId="2"/>
  </si>
  <si>
    <t>区画整理組合</t>
    <rPh sb="0" eb="2">
      <t>クカク</t>
    </rPh>
    <rPh sb="2" eb="4">
      <t>セイリ</t>
    </rPh>
    <rPh sb="4" eb="6">
      <t>クミアイ</t>
    </rPh>
    <phoneticPr fontId="2"/>
  </si>
  <si>
    <t>土地区画整理組合に対する事業補助金</t>
    <rPh sb="0" eb="2">
      <t>トチ</t>
    </rPh>
    <rPh sb="2" eb="4">
      <t>クカク</t>
    </rPh>
    <rPh sb="4" eb="6">
      <t>セイリ</t>
    </rPh>
    <rPh sb="6" eb="8">
      <t>クミアイ</t>
    </rPh>
    <rPh sb="9" eb="10">
      <t>タイ</t>
    </rPh>
    <rPh sb="12" eb="14">
      <t>ジギョウ</t>
    </rPh>
    <rPh sb="14" eb="17">
      <t>ホジョキン</t>
    </rPh>
    <phoneticPr fontId="2"/>
  </si>
  <si>
    <t>公営企業負担金</t>
    <rPh sb="0" eb="2">
      <t>コウエイ</t>
    </rPh>
    <rPh sb="2" eb="4">
      <t>キギョウ</t>
    </rPh>
    <rPh sb="4" eb="7">
      <t>フタンキン</t>
    </rPh>
    <phoneticPr fontId="2"/>
  </si>
  <si>
    <t>白山市公営企業</t>
    <rPh sb="0" eb="3">
      <t>ハクサンシ</t>
    </rPh>
    <rPh sb="3" eb="5">
      <t>コウエイ</t>
    </rPh>
    <rPh sb="5" eb="7">
      <t>キギョウ</t>
    </rPh>
    <phoneticPr fontId="2"/>
  </si>
  <si>
    <t>公営企業に対する、公債費等の基準内（外）の負担金</t>
    <rPh sb="0" eb="2">
      <t>コウエイ</t>
    </rPh>
    <rPh sb="2" eb="4">
      <t>キギョウ</t>
    </rPh>
    <rPh sb="5" eb="6">
      <t>タイ</t>
    </rPh>
    <rPh sb="9" eb="12">
      <t>コウサイヒ</t>
    </rPh>
    <rPh sb="12" eb="13">
      <t>トウ</t>
    </rPh>
    <rPh sb="14" eb="17">
      <t>キジュンナイ</t>
    </rPh>
    <rPh sb="18" eb="19">
      <t>ガイ</t>
    </rPh>
    <rPh sb="21" eb="24">
      <t>フタンキン</t>
    </rPh>
    <phoneticPr fontId="2"/>
  </si>
  <si>
    <t>一部事務組合・広域連合等負担金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2">
      <t>トウ</t>
    </rPh>
    <rPh sb="12" eb="15">
      <t>フタンキン</t>
    </rPh>
    <phoneticPr fontId="2"/>
  </si>
  <si>
    <t>一部事務組合・医療企業団</t>
    <rPh sb="0" eb="2">
      <t>イチブ</t>
    </rPh>
    <rPh sb="2" eb="4">
      <t>ジム</t>
    </rPh>
    <rPh sb="4" eb="6">
      <t>クミアイ</t>
    </rPh>
    <rPh sb="7" eb="9">
      <t>イリョウ</t>
    </rPh>
    <rPh sb="9" eb="11">
      <t>キギョウ</t>
    </rPh>
    <rPh sb="11" eb="12">
      <t>ダン</t>
    </rPh>
    <phoneticPr fontId="2"/>
  </si>
  <si>
    <t>一部事務組合組合・医療企業団等に対する、白山市の経費負担</t>
    <rPh sb="9" eb="11">
      <t>イリョウ</t>
    </rPh>
    <rPh sb="11" eb="13">
      <t>キギョウ</t>
    </rPh>
    <rPh sb="13" eb="14">
      <t>ダン</t>
    </rPh>
    <rPh sb="14" eb="15">
      <t>トウ</t>
    </rPh>
    <rPh sb="16" eb="17">
      <t>タイ</t>
    </rPh>
    <rPh sb="20" eb="22">
      <t>ハクサン</t>
    </rPh>
    <rPh sb="22" eb="23">
      <t>シ</t>
    </rPh>
    <rPh sb="24" eb="26">
      <t>ケイヒ</t>
    </rPh>
    <rPh sb="26" eb="28">
      <t>フタン</t>
    </rPh>
    <phoneticPr fontId="2"/>
  </si>
  <si>
    <t>就園奨励費補助金</t>
    <rPh sb="0" eb="2">
      <t>シュウエン</t>
    </rPh>
    <rPh sb="2" eb="4">
      <t>ショウレイ</t>
    </rPh>
    <rPh sb="4" eb="5">
      <t>ヒ</t>
    </rPh>
    <rPh sb="5" eb="8">
      <t>ホジョキン</t>
    </rPh>
    <phoneticPr fontId="2"/>
  </si>
  <si>
    <t>民間幼稚園</t>
    <rPh sb="0" eb="2">
      <t>ミンカン</t>
    </rPh>
    <rPh sb="2" eb="5">
      <t>ヨウチエン</t>
    </rPh>
    <phoneticPr fontId="2"/>
  </si>
  <si>
    <t>私立幼稚園通園児保護者の経費負担軽減</t>
    <rPh sb="0" eb="2">
      <t>ワタクシリツ</t>
    </rPh>
    <rPh sb="2" eb="5">
      <t>ヨウチエン</t>
    </rPh>
    <rPh sb="5" eb="7">
      <t>ツウエン</t>
    </rPh>
    <rPh sb="7" eb="8">
      <t>ジ</t>
    </rPh>
    <rPh sb="8" eb="11">
      <t>ホゴシャ</t>
    </rPh>
    <rPh sb="12" eb="14">
      <t>ケイヒ</t>
    </rPh>
    <rPh sb="14" eb="16">
      <t>フタン</t>
    </rPh>
    <rPh sb="16" eb="18">
      <t>ケイゲン</t>
    </rPh>
    <phoneticPr fontId="2"/>
  </si>
  <si>
    <t>特別支援保育事業費補助金</t>
    <rPh sb="0" eb="2">
      <t>トクベツ</t>
    </rPh>
    <rPh sb="2" eb="4">
      <t>シエン</t>
    </rPh>
    <rPh sb="4" eb="6">
      <t>ホイク</t>
    </rPh>
    <rPh sb="6" eb="9">
      <t>ジギョウヒ</t>
    </rPh>
    <rPh sb="9" eb="12">
      <t>ホジョキン</t>
    </rPh>
    <phoneticPr fontId="2"/>
  </si>
  <si>
    <t>特別支援を要する児童の保育のために職員を加配配置した場合に、法人保育園に補助金を交付</t>
    <rPh sb="0" eb="2">
      <t>トクベツ</t>
    </rPh>
    <rPh sb="2" eb="4">
      <t>シエン</t>
    </rPh>
    <rPh sb="5" eb="6">
      <t>ヨウ</t>
    </rPh>
    <rPh sb="8" eb="10">
      <t>ジドウ</t>
    </rPh>
    <rPh sb="11" eb="13">
      <t>ホイク</t>
    </rPh>
    <rPh sb="17" eb="19">
      <t>ショクイン</t>
    </rPh>
    <rPh sb="20" eb="22">
      <t>カハイ</t>
    </rPh>
    <rPh sb="22" eb="24">
      <t>ハイチ</t>
    </rPh>
    <rPh sb="26" eb="28">
      <t>バアイ</t>
    </rPh>
    <rPh sb="30" eb="32">
      <t>ホウジン</t>
    </rPh>
    <rPh sb="32" eb="35">
      <t>ホイクエン</t>
    </rPh>
    <rPh sb="36" eb="39">
      <t>ホジョキン</t>
    </rPh>
    <rPh sb="40" eb="42">
      <t>コウフ</t>
    </rPh>
    <phoneticPr fontId="2"/>
  </si>
  <si>
    <t>白山市地域子育て支援事業</t>
    <rPh sb="0" eb="3">
      <t>ハクサンシ</t>
    </rPh>
    <rPh sb="3" eb="5">
      <t>チイキ</t>
    </rPh>
    <rPh sb="5" eb="7">
      <t>コソダ</t>
    </rPh>
    <rPh sb="8" eb="10">
      <t>シエン</t>
    </rPh>
    <rPh sb="10" eb="12">
      <t>ジギョウ</t>
    </rPh>
    <phoneticPr fontId="2"/>
  </si>
  <si>
    <t>相談指導、子育てサークルの育成等に対する支援</t>
    <rPh sb="0" eb="2">
      <t>ソウダン</t>
    </rPh>
    <rPh sb="2" eb="4">
      <t>シドウ</t>
    </rPh>
    <rPh sb="5" eb="7">
      <t>コソダ</t>
    </rPh>
    <rPh sb="13" eb="15">
      <t>イクセイ</t>
    </rPh>
    <rPh sb="15" eb="16">
      <t>トウ</t>
    </rPh>
    <rPh sb="17" eb="18">
      <t>タイ</t>
    </rPh>
    <rPh sb="20" eb="22">
      <t>シエン</t>
    </rPh>
    <phoneticPr fontId="2"/>
  </si>
  <si>
    <t>多面的機能支払事業費補助金</t>
    <rPh sb="0" eb="3">
      <t>タメンテキ</t>
    </rPh>
    <rPh sb="3" eb="5">
      <t>キノウ</t>
    </rPh>
    <rPh sb="5" eb="7">
      <t>シハライ</t>
    </rPh>
    <rPh sb="7" eb="9">
      <t>ジギョウ</t>
    </rPh>
    <rPh sb="9" eb="10">
      <t>ヒ</t>
    </rPh>
    <rPh sb="10" eb="13">
      <t>ホジョキン</t>
    </rPh>
    <phoneticPr fontId="2"/>
  </si>
  <si>
    <t>農業事業者</t>
    <rPh sb="0" eb="2">
      <t>ノウギョウ</t>
    </rPh>
    <rPh sb="2" eb="5">
      <t>ジギョウシャ</t>
    </rPh>
    <phoneticPr fontId="2"/>
  </si>
  <si>
    <t>農地、農業用水等の保全管理等に対する、補助金</t>
    <rPh sb="0" eb="2">
      <t>ノウチ</t>
    </rPh>
    <rPh sb="3" eb="6">
      <t>ノウギョウヨウ</t>
    </rPh>
    <rPh sb="6" eb="7">
      <t>スイ</t>
    </rPh>
    <rPh sb="7" eb="8">
      <t>トウ</t>
    </rPh>
    <rPh sb="9" eb="11">
      <t>ホゼン</t>
    </rPh>
    <rPh sb="11" eb="13">
      <t>カンリ</t>
    </rPh>
    <rPh sb="13" eb="14">
      <t>トウ</t>
    </rPh>
    <rPh sb="15" eb="16">
      <t>タイ</t>
    </rPh>
    <rPh sb="19" eb="22">
      <t>ホジョキン</t>
    </rPh>
    <phoneticPr fontId="2"/>
  </si>
  <si>
    <t>産地パワーアップ事業補助金</t>
    <rPh sb="0" eb="2">
      <t>サンチ</t>
    </rPh>
    <rPh sb="8" eb="10">
      <t>ジギョウ</t>
    </rPh>
    <rPh sb="10" eb="13">
      <t>ホジョキン</t>
    </rPh>
    <phoneticPr fontId="2"/>
  </si>
  <si>
    <t>白山市農業活性化協議会</t>
    <rPh sb="0" eb="3">
      <t>ハクサンシ</t>
    </rPh>
    <rPh sb="3" eb="5">
      <t>ノウギョウ</t>
    </rPh>
    <rPh sb="5" eb="8">
      <t>カッセイカ</t>
    </rPh>
    <rPh sb="8" eb="11">
      <t>キョウギカイ</t>
    </rPh>
    <phoneticPr fontId="2"/>
  </si>
  <si>
    <t>高収益な作物・栽培体系への転換を図るための農業者への支援</t>
    <rPh sb="0" eb="3">
      <t>コウシュウエキ</t>
    </rPh>
    <rPh sb="4" eb="6">
      <t>サクモツ</t>
    </rPh>
    <rPh sb="7" eb="9">
      <t>サイバイ</t>
    </rPh>
    <rPh sb="9" eb="11">
      <t>タイケイ</t>
    </rPh>
    <rPh sb="13" eb="15">
      <t>テンカン</t>
    </rPh>
    <rPh sb="16" eb="17">
      <t>ハカ</t>
    </rPh>
    <rPh sb="21" eb="24">
      <t>ノウギョウシャ</t>
    </rPh>
    <rPh sb="26" eb="28">
      <t>シエン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</si>
  <si>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</si>
  <si>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</si>
  <si>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相殺消去</t>
    <rPh sb="0" eb="2">
      <t>ソウサイ</t>
    </rPh>
    <rPh sb="2" eb="4">
      <t>ショウキョ</t>
    </rPh>
    <phoneticPr fontId="2"/>
  </si>
  <si>
    <t>２．行政コスト計算書の内容に関する明細</t>
    <rPh sb="2" eb="4">
      <t>ギョウセイ</t>
    </rPh>
    <rPh sb="7" eb="10">
      <t>ケイサンショ</t>
    </rPh>
    <phoneticPr fontId="2"/>
  </si>
  <si>
    <t>（１）補助金等の明細</t>
    <rPh sb="3" eb="6">
      <t>ホジョキン</t>
    </rPh>
    <rPh sb="6" eb="7">
      <t>トウ</t>
    </rPh>
    <rPh sb="8" eb="10">
      <t>メイサイ</t>
    </rPh>
    <phoneticPr fontId="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</si>
  <si>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</si>
  <si>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</si>
  <si>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2"/>
  </si>
  <si>
    <t>区分</t>
    <rPh sb="0" eb="2">
      <t>クブン</t>
    </rPh>
    <phoneticPr fontId="2"/>
  </si>
  <si>
    <t>財源の内容</t>
    <rPh sb="0" eb="2">
      <t>ザイゲン</t>
    </rPh>
    <rPh sb="3" eb="5">
      <t>ナイヨウ</t>
    </rPh>
    <phoneticPr fontId="2"/>
  </si>
  <si>
    <t>整理仕訳</t>
    <rPh sb="0" eb="2">
      <t>セイリ</t>
    </rPh>
    <rPh sb="2" eb="4">
      <t>シワケ</t>
    </rPh>
    <phoneticPr fontId="2"/>
  </si>
  <si>
    <t>墓地特会</t>
    <rPh sb="0" eb="2">
      <t>ボチ</t>
    </rPh>
    <rPh sb="2" eb="3">
      <t>トク</t>
    </rPh>
    <rPh sb="3" eb="4">
      <t>カイ</t>
    </rPh>
    <phoneticPr fontId="2"/>
  </si>
  <si>
    <t>地域下水道</t>
    <rPh sb="0" eb="2">
      <t>チイキ</t>
    </rPh>
    <rPh sb="2" eb="5">
      <t>ゲスイドウ</t>
    </rPh>
    <phoneticPr fontId="2"/>
  </si>
  <si>
    <t>一般会計等</t>
    <rPh sb="0" eb="2">
      <t>イッパン</t>
    </rPh>
    <rPh sb="2" eb="4">
      <t>カイケイ</t>
    </rPh>
    <rPh sb="4" eb="5">
      <t>トウ</t>
    </rPh>
    <phoneticPr fontId="2"/>
  </si>
  <si>
    <t>税収等</t>
    <rPh sb="0" eb="2">
      <t>ゼイシュウ</t>
    </rPh>
    <rPh sb="2" eb="3">
      <t>トウ</t>
    </rPh>
    <phoneticPr fontId="2"/>
  </si>
  <si>
    <t>地方税</t>
    <rPh sb="0" eb="3">
      <t>チホウゼイ</t>
    </rPh>
    <phoneticPr fontId="2"/>
  </si>
  <si>
    <t>地方交付税</t>
    <rPh sb="0" eb="2">
      <t>チホウ</t>
    </rPh>
    <rPh sb="2" eb="5">
      <t>コウフゼイ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</si>
  <si>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</si>
  <si>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</si>
  <si>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</si>
  <si>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2"/>
  </si>
  <si>
    <t>資本的補助金</t>
    <rPh sb="0" eb="3">
      <t>シホンテキ</t>
    </rPh>
    <rPh sb="3" eb="6">
      <t>ホジョキン</t>
    </rPh>
    <phoneticPr fontId="2"/>
  </si>
  <si>
    <t>経常的補助金</t>
    <rPh sb="0" eb="3">
      <t>ケイジョウテキ</t>
    </rPh>
    <rPh sb="3" eb="6">
      <t>ホジョキン</t>
    </rPh>
    <phoneticPr fontId="2"/>
  </si>
  <si>
    <t>４．資金収支計算書の内容に関する明細</t>
    <rPh sb="2" eb="4">
      <t>シキン</t>
    </rPh>
    <rPh sb="4" eb="6">
      <t>シュウシ</t>
    </rPh>
    <rPh sb="6" eb="9">
      <t>ケイサンショ</t>
    </rPh>
    <phoneticPr fontId="2"/>
  </si>
  <si>
    <t>（１）資金の明細</t>
    <rPh sb="3" eb="5">
      <t>シキン</t>
    </rPh>
    <rPh sb="6" eb="8">
      <t>メイサイ</t>
    </rPh>
    <phoneticPr fontId="2"/>
  </si>
  <si>
    <t>（単位：円）</t>
    <rPh sb="1" eb="3">
      <t>タンイ</t>
    </rPh>
    <rPh sb="4" eb="5">
      <t>エン</t>
    </rPh>
    <phoneticPr fontId="2"/>
  </si>
  <si>
    <t>種類</t>
    <rPh sb="0" eb="2">
      <t>シュルイ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</si>
  <si>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</si>
  <si>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現金</t>
    <rPh sb="0" eb="2">
      <t>ゲンキン</t>
    </rPh>
    <phoneticPr fontId="2"/>
  </si>
  <si>
    <t>　　保育所運営費特別貸付金</t>
    <rPh sb="2" eb="4">
      <t>ホイク</t>
    </rPh>
    <rPh sb="4" eb="5">
      <t>ショ</t>
    </rPh>
    <rPh sb="5" eb="8">
      <t>ウンエイヒ</t>
    </rPh>
    <rPh sb="8" eb="10">
      <t>トクベツ</t>
    </rPh>
    <rPh sb="10" eb="12">
      <t>カシツケ</t>
    </rPh>
    <rPh sb="12" eb="13">
      <t>キン</t>
    </rPh>
    <phoneticPr fontId="2"/>
  </si>
  <si>
    <t>一般会計等附属明細書</t>
    <rPh sb="0" eb="2">
      <t>イッパン</t>
    </rPh>
    <rPh sb="2" eb="4">
      <t>カイケイ</t>
    </rPh>
    <rPh sb="4" eb="5">
      <t>トウ</t>
    </rPh>
    <phoneticPr fontId="2"/>
  </si>
  <si>
    <t>前年度末残高(A)</t>
  </si>
  <si>
    <t>本年度末減価償却累計額(E)</t>
  </si>
  <si>
    <t>本年度減価償却額(F)</t>
  </si>
  <si>
    <t>差引本年度末残高(D)ｰ(E)=(G)</t>
  </si>
  <si>
    <t>増加(B)</t>
  </si>
  <si>
    <t>減少(C)</t>
  </si>
  <si>
    <t>(A)+(B)－(C)
=(D)</t>
    <phoneticPr fontId="2"/>
  </si>
  <si>
    <r>
      <t xml:space="preserve">合計
</t>
    </r>
    <r>
      <rPr>
        <sz val="11"/>
        <color theme="1"/>
        <rFont val="ＭＳ ゴシック"/>
        <family val="3"/>
        <charset val="128"/>
      </rPr>
      <t>（貸借対照表計上額）</t>
    </r>
    <rPh sb="0" eb="2">
      <t>ゴウケイ</t>
    </rPh>
    <rPh sb="4" eb="6">
      <t>タイシャク</t>
    </rPh>
    <rPh sb="6" eb="9">
      <t>タイショウヒョウ</t>
    </rPh>
    <rPh sb="9" eb="11">
      <t>ケイジョウ</t>
    </rPh>
    <rPh sb="11" eb="12">
      <t>ガク</t>
    </rPh>
    <phoneticPr fontId="2"/>
  </si>
  <si>
    <t>1.5％以下</t>
  </si>
  <si>
    <t>1.5％超</t>
  </si>
  <si>
    <t>2.0％超</t>
  </si>
  <si>
    <t>2.5%超</t>
  </si>
  <si>
    <t>3.0％超</t>
  </si>
  <si>
    <t>3.5％超</t>
  </si>
  <si>
    <t>4.0％超</t>
  </si>
  <si>
    <t>2.0%以下</t>
  </si>
  <si>
    <t>2.5以下</t>
  </si>
  <si>
    <t>3.0％以下</t>
  </si>
  <si>
    <t>3.5以下</t>
  </si>
  <si>
    <t>4.0以下</t>
  </si>
  <si>
    <t>1年以内</t>
  </si>
  <si>
    <t>1年超</t>
  </si>
  <si>
    <t>2年超</t>
  </si>
  <si>
    <t>3年超</t>
  </si>
  <si>
    <t>4年超</t>
  </si>
  <si>
    <t>5年超</t>
  </si>
  <si>
    <t>10年超</t>
  </si>
  <si>
    <t>15年超</t>
  </si>
  <si>
    <t>20年超</t>
  </si>
  <si>
    <t>2年以内</t>
  </si>
  <si>
    <t>3年以内</t>
  </si>
  <si>
    <t>4年以内</t>
  </si>
  <si>
    <t>5年以内</t>
  </si>
  <si>
    <t>10年以内</t>
  </si>
  <si>
    <t>15年以内</t>
  </si>
  <si>
    <t>20年以内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</si>
</sst>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\△#,##0"/>
    <numFmt numFmtId="177" formatCode="#,##0_ "/>
    <numFmt numFmtId="178" formatCode="#,##0_);[Red]\(#,##0\)"/>
    <numFmt numFmtId="179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176" fontId="10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righ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178" fontId="4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4" fillId="0" borderId="0" xfId="0" applyNumberFormat="1" applyFo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2" borderId="3" xfId="0" applyNumberFormat="1" applyFont="1" applyFill="1" applyBorder="1" applyAlignment="1">
      <alignment horizontal="center" wrapText="1"/>
    </xf>
    <xf numFmtId="178" fontId="4" fillId="2" borderId="4" xfId="0" applyNumberFormat="1" applyFont="1" applyFill="1" applyBorder="1" applyAlignment="1">
      <alignment horizontal="center" vertical="top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right" vertical="center"/>
    </xf>
    <xf numFmtId="178" fontId="13" fillId="0" borderId="0" xfId="0" applyNumberFormat="1" applyFont="1">
      <alignment vertical="center"/>
    </xf>
    <xf numFmtId="178" fontId="4" fillId="0" borderId="1" xfId="0" applyNumberFormat="1" applyFont="1" applyBorder="1" applyAlignment="1">
      <alignment horizontal="left" vertical="center" shrinkToFit="1"/>
    </xf>
    <xf numFmtId="178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left" vertical="center"/>
    </xf>
    <xf numFmtId="178" fontId="4" fillId="0" borderId="1" xfId="0" applyNumberFormat="1" applyFont="1" applyBorder="1" applyAlignment="1">
      <alignment horizontal="right" vertical="center" wrapText="1"/>
    </xf>
    <xf numFmtId="9" fontId="4" fillId="2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left" vertical="center"/>
    </xf>
    <xf numFmtId="178" fontId="4" fillId="0" borderId="1" xfId="1" applyNumberFormat="1" applyFont="1" applyBorder="1" applyAlignment="1">
      <alignment horizontal="right" vertical="center" shrinkToFit="1"/>
    </xf>
    <xf numFmtId="9" fontId="4" fillId="0" borderId="1" xfId="2" applyNumberFormat="1" applyFont="1" applyBorder="1" applyAlignment="1">
      <alignment horizontal="right" vertical="center" shrinkToFit="1"/>
    </xf>
    <xf numFmtId="178" fontId="4" fillId="2" borderId="1" xfId="1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shrinkToFit="1"/>
    </xf>
    <xf numFmtId="177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/>
    </xf>
    <xf numFmtId="177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wrapText="1"/>
    </xf>
    <xf numFmtId="177" fontId="11" fillId="2" borderId="1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77" fontId="9" fillId="0" borderId="1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justify" vertical="center" shrinkToFit="1"/>
    </xf>
    <xf numFmtId="0" fontId="9" fillId="5" borderId="1" xfId="0" applyFont="1" applyFill="1" applyBorder="1" applyAlignment="1">
      <alignment horizontal="justify" vertical="center" wrapText="1"/>
    </xf>
    <xf numFmtId="177" fontId="9" fillId="5" borderId="1" xfId="0" applyNumberFormat="1" applyFont="1" applyFill="1" applyBorder="1" applyAlignment="1">
      <alignment horizontal="right" vertical="center" shrinkToFit="1"/>
    </xf>
    <xf numFmtId="0" fontId="9" fillId="5" borderId="1" xfId="0" applyFont="1" applyFill="1" applyBorder="1" applyAlignment="1">
      <alignment horizontal="justify" vertical="center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177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177" fontId="4" fillId="2" borderId="1" xfId="0" applyNumberFormat="1" applyFont="1" applyFill="1" applyBorder="1">
      <alignment vertical="center"/>
    </xf>
    <xf numFmtId="0" fontId="15" fillId="0" borderId="0" xfId="0" applyFo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178" fontId="4" fillId="2" borderId="1" xfId="0" applyNumberFormat="1" applyFont="1" applyFill="1" applyBorder="1" applyAlignment="1">
      <alignment horizontal="center" vertical="center" shrinkToFit="1"/>
    </xf>
    <xf numFmtId="177" fontId="16" fillId="0" borderId="0" xfId="0" applyNumberFormat="1" applyFont="1">
      <alignment vertical="center"/>
    </xf>
    <xf numFmtId="178" fontId="4" fillId="0" borderId="1" xfId="0" applyNumberFormat="1" applyFont="1" applyBorder="1" applyAlignment="1">
      <alignment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8" fontId="4" fillId="2" borderId="1" xfId="0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justify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justify" vertical="center" wrapText="1"/>
    </xf>
    <xf numFmtId="178" fontId="4" fillId="3" borderId="1" xfId="0" applyNumberFormat="1" applyFont="1" applyFill="1" applyBorder="1" applyAlignment="1">
      <alignment horizontal="justify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justify" vertical="center" wrapText="1"/>
    </xf>
    <xf numFmtId="178" fontId="14" fillId="3" borderId="1" xfId="0" applyNumberFormat="1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9" fontId="4" fillId="0" borderId="1" xfId="0" applyNumberFormat="1" applyFont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5"/>
  <sheetViews>
    <sheetView tabSelected="1" view="pageBreakPreview" zoomScale="60" zoomScaleNormal="100" workbookViewId="0">
      <selection activeCell="C161" sqref="C161"/>
    </sheetView>
  </sheetViews>
  <sheetFormatPr defaultRowHeight="13.5" x14ac:dyDescent="0.15"/>
  <cols>
    <col min="1" max="1" width="34.25" style="6" customWidth="1"/>
    <col min="2" max="11" width="18.625" style="6" customWidth="1"/>
    <col min="12" max="16384" width="9" style="6"/>
  </cols>
  <sheetData>
    <row r="1" spans="1:8" s="3" customFormat="1" ht="24" x14ac:dyDescent="0.15">
      <c r="A1" s="2" t="s">
        <v>247</v>
      </c>
    </row>
    <row r="2" spans="1:8" s="3" customFormat="1" ht="18.75" x14ac:dyDescent="0.15">
      <c r="A2" s="99" t="s">
        <v>0</v>
      </c>
      <c r="B2" s="99"/>
      <c r="C2" s="99"/>
    </row>
    <row r="3" spans="1:8" s="3" customFormat="1" x14ac:dyDescent="0.15"/>
    <row r="4" spans="1:8" s="3" customFormat="1" ht="17.25" x14ac:dyDescent="0.15">
      <c r="A4" s="4" t="s">
        <v>1</v>
      </c>
    </row>
    <row r="5" spans="1:8" ht="14.25" x14ac:dyDescent="0.15">
      <c r="A5" s="5" t="s">
        <v>2</v>
      </c>
      <c r="B5" s="5"/>
      <c r="C5" s="5"/>
      <c r="H5" s="7" t="s">
        <v>3</v>
      </c>
    </row>
    <row r="6" spans="1:8" x14ac:dyDescent="0.15">
      <c r="A6" s="100" t="s">
        <v>4</v>
      </c>
      <c r="B6" s="100" t="s">
        <v>248</v>
      </c>
      <c r="C6" s="100" t="s">
        <v>5</v>
      </c>
      <c r="D6" s="100"/>
      <c r="E6" s="1" t="s">
        <v>6</v>
      </c>
      <c r="F6" s="100" t="s">
        <v>249</v>
      </c>
      <c r="G6" s="100" t="s">
        <v>250</v>
      </c>
      <c r="H6" s="100" t="s">
        <v>251</v>
      </c>
    </row>
    <row r="7" spans="1:8" ht="27" x14ac:dyDescent="0.15">
      <c r="A7" s="100"/>
      <c r="B7" s="100"/>
      <c r="C7" s="1" t="s">
        <v>252</v>
      </c>
      <c r="D7" s="1" t="s">
        <v>253</v>
      </c>
      <c r="E7" s="1" t="s">
        <v>254</v>
      </c>
      <c r="F7" s="100"/>
      <c r="G7" s="100"/>
      <c r="H7" s="100"/>
    </row>
    <row r="8" spans="1:8" ht="18.75" customHeight="1" x14ac:dyDescent="0.15">
      <c r="A8" s="8" t="s">
        <v>7</v>
      </c>
      <c r="B8" s="9">
        <f xml:space="preserve"> SUBTOTAL(9, B9:B17)</f>
        <v>198951852144</v>
      </c>
      <c r="C8" s="9">
        <f t="shared" ref="C8:G8" si="0" xml:space="preserve"> SUBTOTAL(9, C9:C17)</f>
        <v>5199585986</v>
      </c>
      <c r="D8" s="9">
        <f t="shared" si="0"/>
        <v>3463647757</v>
      </c>
      <c r="E8" s="9">
        <f t="shared" si="0"/>
        <v>200687790373</v>
      </c>
      <c r="F8" s="9">
        <f t="shared" si="0"/>
        <v>68906366006</v>
      </c>
      <c r="G8" s="9">
        <f t="shared" si="0"/>
        <v>3148224747</v>
      </c>
      <c r="H8" s="9">
        <f xml:space="preserve"> SUBTOTAL(9, H9:H17)</f>
        <v>131781424367</v>
      </c>
    </row>
    <row r="9" spans="1:8" ht="18.75" customHeight="1" x14ac:dyDescent="0.15">
      <c r="A9" s="10" t="s">
        <v>8</v>
      </c>
      <c r="B9" s="9">
        <f>56055092088</f>
        <v>56055092088</v>
      </c>
      <c r="C9" s="9">
        <v>761476225</v>
      </c>
      <c r="D9" s="9">
        <v>731048774</v>
      </c>
      <c r="E9" s="9">
        <f t="shared" ref="E9:E12" si="1" xml:space="preserve"> B9 + C9 - D9</f>
        <v>56085519539</v>
      </c>
      <c r="F9" s="9">
        <v>0</v>
      </c>
      <c r="G9" s="9"/>
      <c r="H9" s="9">
        <f xml:space="preserve"> E9 - F9</f>
        <v>56085519539</v>
      </c>
    </row>
    <row r="10" spans="1:8" ht="18.75" customHeight="1" x14ac:dyDescent="0.15">
      <c r="A10" s="10" t="s">
        <v>9</v>
      </c>
      <c r="B10" s="9">
        <v>138269730</v>
      </c>
      <c r="C10" s="9">
        <v>0</v>
      </c>
      <c r="D10" s="9">
        <v>0</v>
      </c>
      <c r="E10" s="9">
        <f t="shared" si="1"/>
        <v>138269730</v>
      </c>
      <c r="F10" s="9">
        <v>0</v>
      </c>
      <c r="G10" s="9"/>
      <c r="H10" s="9">
        <f t="shared" ref="H10" si="2" xml:space="preserve"> E10 - F10</f>
        <v>138269730</v>
      </c>
    </row>
    <row r="11" spans="1:8" ht="18.75" customHeight="1" x14ac:dyDescent="0.15">
      <c r="A11" s="10" t="s">
        <v>10</v>
      </c>
      <c r="B11" s="9">
        <f>125052766091</f>
        <v>125052766091</v>
      </c>
      <c r="C11" s="9">
        <v>2954616893</v>
      </c>
      <c r="D11" s="9">
        <v>2103258110</v>
      </c>
      <c r="E11" s="9">
        <f t="shared" si="1"/>
        <v>125904124874</v>
      </c>
      <c r="F11" s="9">
        <f>57630678899</f>
        <v>57630678899</v>
      </c>
      <c r="G11" s="9">
        <v>2894513284</v>
      </c>
      <c r="H11" s="9">
        <f xml:space="preserve"> E11 - F11</f>
        <v>68273445975</v>
      </c>
    </row>
    <row r="12" spans="1:8" ht="18.75" customHeight="1" x14ac:dyDescent="0.15">
      <c r="A12" s="10" t="s">
        <v>11</v>
      </c>
      <c r="B12" s="9">
        <v>17071939562</v>
      </c>
      <c r="C12" s="9">
        <v>900186622</v>
      </c>
      <c r="D12" s="9">
        <v>36596120</v>
      </c>
      <c r="E12" s="9">
        <f t="shared" si="1"/>
        <v>17935530064</v>
      </c>
      <c r="F12" s="9">
        <v>11275687107</v>
      </c>
      <c r="G12" s="9">
        <v>253711463</v>
      </c>
      <c r="H12" s="9">
        <f xml:space="preserve"> E12 - F12</f>
        <v>6659842957</v>
      </c>
    </row>
    <row r="13" spans="1:8" ht="18.75" customHeight="1" x14ac:dyDescent="0.15">
      <c r="A13" s="10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/>
      <c r="H13" s="11">
        <v>0</v>
      </c>
    </row>
    <row r="14" spans="1:8" ht="18.75" customHeight="1" x14ac:dyDescent="0.15">
      <c r="A14" s="10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/>
      <c r="H14" s="11">
        <v>0</v>
      </c>
    </row>
    <row r="15" spans="1:8" ht="18.75" customHeight="1" x14ac:dyDescent="0.15">
      <c r="A15" s="10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/>
      <c r="H15" s="11">
        <v>0</v>
      </c>
    </row>
    <row r="16" spans="1:8" ht="18.75" customHeight="1" x14ac:dyDescent="0.15">
      <c r="A16" s="10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/>
      <c r="H16" s="11">
        <v>0</v>
      </c>
    </row>
    <row r="17" spans="1:9" ht="18.75" customHeight="1" x14ac:dyDescent="0.15">
      <c r="A17" s="10" t="s">
        <v>16</v>
      </c>
      <c r="B17" s="12">
        <v>633784673</v>
      </c>
      <c r="C17" s="12">
        <v>583306246</v>
      </c>
      <c r="D17" s="12">
        <v>592744753</v>
      </c>
      <c r="E17" s="12">
        <f t="shared" ref="E17" si="3" xml:space="preserve"> B17 + C17 - D17</f>
        <v>624346166</v>
      </c>
      <c r="F17" s="12">
        <v>0</v>
      </c>
      <c r="G17" s="12"/>
      <c r="H17" s="12">
        <f t="shared" ref="H17" si="4" xml:space="preserve"> E17 - F17</f>
        <v>624346166</v>
      </c>
    </row>
    <row r="18" spans="1:9" ht="18.75" customHeight="1" x14ac:dyDescent="0.15">
      <c r="A18" s="8" t="s">
        <v>17</v>
      </c>
      <c r="B18" s="9">
        <f xml:space="preserve"> SUBTOTAL(9, B19:B23)</f>
        <v>182511439984</v>
      </c>
      <c r="C18" s="9">
        <f t="shared" ref="C18:H18" si="5" xml:space="preserve"> SUBTOTAL(9, C19:C23)</f>
        <v>2273998069</v>
      </c>
      <c r="D18" s="9">
        <f t="shared" si="5"/>
        <v>151802334</v>
      </c>
      <c r="E18" s="9">
        <f t="shared" si="5"/>
        <v>184633635719</v>
      </c>
      <c r="F18" s="9">
        <f t="shared" si="5"/>
        <v>114474689491</v>
      </c>
      <c r="G18" s="9">
        <f t="shared" si="5"/>
        <v>3018048425</v>
      </c>
      <c r="H18" s="9">
        <f t="shared" si="5"/>
        <v>70158946228</v>
      </c>
    </row>
    <row r="19" spans="1:9" ht="18.75" customHeight="1" x14ac:dyDescent="0.15">
      <c r="A19" s="10" t="s">
        <v>8</v>
      </c>
      <c r="B19" s="9">
        <f>441008746+5084532</f>
        <v>446093278</v>
      </c>
      <c r="C19" s="9">
        <v>783751065</v>
      </c>
      <c r="D19" s="9">
        <v>0</v>
      </c>
      <c r="E19" s="9">
        <f t="shared" ref="E19:E21" si="6" xml:space="preserve"> B19 + C19 - D19</f>
        <v>1229844343</v>
      </c>
      <c r="F19" s="9">
        <v>0</v>
      </c>
      <c r="G19" s="9"/>
      <c r="H19" s="9">
        <f t="shared" ref="H19:H21" si="7" xml:space="preserve"> E19 - F19</f>
        <v>1229844343</v>
      </c>
    </row>
    <row r="20" spans="1:9" ht="18.75" customHeight="1" x14ac:dyDescent="0.15">
      <c r="A20" s="10" t="s">
        <v>10</v>
      </c>
      <c r="B20" s="9">
        <f>10653120+41167170</f>
        <v>51820290</v>
      </c>
      <c r="C20" s="9">
        <v>41185900</v>
      </c>
      <c r="D20" s="9">
        <v>3587840</v>
      </c>
      <c r="E20" s="9">
        <f t="shared" si="6"/>
        <v>89418350</v>
      </c>
      <c r="F20" s="9">
        <f>4220900+9477766</f>
        <v>13698666</v>
      </c>
      <c r="G20" s="9">
        <v>1979233</v>
      </c>
      <c r="H20" s="9">
        <f t="shared" si="7"/>
        <v>75719684</v>
      </c>
    </row>
    <row r="21" spans="1:9" ht="18.75" customHeight="1" x14ac:dyDescent="0.15">
      <c r="A21" s="10" t="s">
        <v>11</v>
      </c>
      <c r="B21" s="9">
        <f>181554252423+276266181</f>
        <v>181830518604</v>
      </c>
      <c r="C21" s="9">
        <v>1085554744</v>
      </c>
      <c r="D21" s="9">
        <v>63238842</v>
      </c>
      <c r="E21" s="9">
        <f t="shared" si="6"/>
        <v>182852834506</v>
      </c>
      <c r="F21" s="9">
        <f>114399245275+61745550</f>
        <v>114460990825</v>
      </c>
      <c r="G21" s="9">
        <v>3016069192</v>
      </c>
      <c r="H21" s="9">
        <f t="shared" si="7"/>
        <v>68391843681</v>
      </c>
    </row>
    <row r="22" spans="1:9" ht="18.75" customHeight="1" x14ac:dyDescent="0.15">
      <c r="A22" s="10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/>
      <c r="H22" s="11">
        <v>0</v>
      </c>
    </row>
    <row r="23" spans="1:9" ht="18.75" customHeight="1" x14ac:dyDescent="0.15">
      <c r="A23" s="10" t="s">
        <v>16</v>
      </c>
      <c r="B23" s="12">
        <v>183007812</v>
      </c>
      <c r="C23" s="12">
        <v>363506360</v>
      </c>
      <c r="D23" s="12">
        <v>84975652</v>
      </c>
      <c r="E23" s="12">
        <f t="shared" ref="E23:E24" si="8" xml:space="preserve"> B23 + C23 - D23</f>
        <v>461538520</v>
      </c>
      <c r="F23" s="12">
        <v>0</v>
      </c>
      <c r="G23" s="12"/>
      <c r="H23" s="12">
        <f t="shared" ref="H23:H24" si="9" xml:space="preserve"> E23 - F23</f>
        <v>461538520</v>
      </c>
    </row>
    <row r="24" spans="1:9" ht="18.75" customHeight="1" x14ac:dyDescent="0.15">
      <c r="A24" s="13" t="s">
        <v>18</v>
      </c>
      <c r="B24" s="9">
        <f>5872487966+24739168</f>
        <v>5897227134</v>
      </c>
      <c r="C24" s="9">
        <v>183235855</v>
      </c>
      <c r="D24" s="9">
        <v>299725999</v>
      </c>
      <c r="E24" s="9">
        <f t="shared" si="8"/>
        <v>5780736990</v>
      </c>
      <c r="F24" s="9">
        <f>3997891252+11763272</f>
        <v>4009654524</v>
      </c>
      <c r="G24" s="9">
        <v>248613716</v>
      </c>
      <c r="H24" s="9">
        <f t="shared" si="9"/>
        <v>1771082466</v>
      </c>
    </row>
    <row r="25" spans="1:9" ht="18.75" customHeight="1" x14ac:dyDescent="0.15">
      <c r="A25" s="1" t="s">
        <v>19</v>
      </c>
      <c r="B25" s="14">
        <f>+B8+B18+B24</f>
        <v>387360519262</v>
      </c>
      <c r="C25" s="14">
        <f t="shared" ref="C25:H25" si="10">+C8+C18+C24</f>
        <v>7656819910</v>
      </c>
      <c r="D25" s="14">
        <f t="shared" si="10"/>
        <v>3915176090</v>
      </c>
      <c r="E25" s="14">
        <f t="shared" si="10"/>
        <v>391102163082</v>
      </c>
      <c r="F25" s="14">
        <f t="shared" si="10"/>
        <v>187390710021</v>
      </c>
      <c r="G25" s="14">
        <f t="shared" si="10"/>
        <v>6414886888</v>
      </c>
      <c r="H25" s="14">
        <f t="shared" si="10"/>
        <v>203711453061</v>
      </c>
    </row>
    <row r="28" spans="1:9" ht="14.25" x14ac:dyDescent="0.15">
      <c r="A28" s="15" t="s">
        <v>20</v>
      </c>
      <c r="I28" s="7" t="s">
        <v>3</v>
      </c>
    </row>
    <row r="29" spans="1:9" ht="27" x14ac:dyDescent="0.15">
      <c r="A29" s="1" t="s">
        <v>4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26</v>
      </c>
      <c r="H29" s="1" t="s">
        <v>27</v>
      </c>
      <c r="I29" s="1" t="s">
        <v>19</v>
      </c>
    </row>
    <row r="30" spans="1:9" ht="18.75" customHeight="1" x14ac:dyDescent="0.15">
      <c r="A30" s="8" t="s">
        <v>7</v>
      </c>
      <c r="B30" s="98">
        <v>33467437583</v>
      </c>
      <c r="C30" s="98">
        <v>21547203380</v>
      </c>
      <c r="D30" s="98">
        <v>14116483175</v>
      </c>
      <c r="E30" s="98">
        <v>1759196702</v>
      </c>
      <c r="F30" s="98">
        <v>8375030723</v>
      </c>
      <c r="G30" s="98">
        <v>2036729630</v>
      </c>
      <c r="H30" s="98">
        <v>53239861867</v>
      </c>
      <c r="I30" s="98">
        <v>134541943060</v>
      </c>
    </row>
    <row r="31" spans="1:9" ht="18.75" customHeight="1" x14ac:dyDescent="0.15">
      <c r="A31" s="10" t="s">
        <v>8</v>
      </c>
      <c r="B31" s="98">
        <v>22033937457</v>
      </c>
      <c r="C31" s="98">
        <v>6368503216</v>
      </c>
      <c r="D31" s="98">
        <v>6279224882</v>
      </c>
      <c r="E31" s="98">
        <v>1451528179</v>
      </c>
      <c r="F31" s="98">
        <v>2450219212</v>
      </c>
      <c r="G31" s="98">
        <v>276391563</v>
      </c>
      <c r="H31" s="98">
        <v>17225715030</v>
      </c>
      <c r="I31" s="98">
        <v>56085519539</v>
      </c>
    </row>
    <row r="32" spans="1:9" ht="18.75" customHeight="1" x14ac:dyDescent="0.15">
      <c r="A32" s="10" t="s">
        <v>9</v>
      </c>
      <c r="B32" s="98">
        <v>0</v>
      </c>
      <c r="C32" s="98">
        <v>0</v>
      </c>
      <c r="D32" s="98">
        <v>0</v>
      </c>
      <c r="E32" s="98">
        <v>0</v>
      </c>
      <c r="F32" s="98">
        <v>138269730</v>
      </c>
      <c r="G32" s="98">
        <v>0</v>
      </c>
      <c r="H32" s="98">
        <v>0</v>
      </c>
      <c r="I32" s="98">
        <v>138269730</v>
      </c>
    </row>
    <row r="33" spans="1:9" ht="18.75" customHeight="1" x14ac:dyDescent="0.15">
      <c r="A33" s="10" t="s">
        <v>10</v>
      </c>
      <c r="B33" s="98">
        <v>6503455332</v>
      </c>
      <c r="C33" s="98">
        <v>13905038380</v>
      </c>
      <c r="D33" s="98">
        <v>7755287121</v>
      </c>
      <c r="E33" s="98">
        <v>307668523</v>
      </c>
      <c r="F33" s="98">
        <v>5264089819</v>
      </c>
      <c r="G33" s="98">
        <v>173529058</v>
      </c>
      <c r="H33" s="98">
        <v>34364377742</v>
      </c>
      <c r="I33" s="98">
        <v>68273445975</v>
      </c>
    </row>
    <row r="34" spans="1:9" ht="18.75" customHeight="1" x14ac:dyDescent="0.15">
      <c r="A34" s="10" t="s">
        <v>11</v>
      </c>
      <c r="B34" s="98">
        <v>4930044794</v>
      </c>
      <c r="C34" s="98">
        <v>1159670704</v>
      </c>
      <c r="D34" s="98">
        <v>80977572</v>
      </c>
      <c r="E34" s="98">
        <v>0</v>
      </c>
      <c r="F34" s="98">
        <v>483695962</v>
      </c>
      <c r="G34" s="98">
        <v>1116404323</v>
      </c>
      <c r="H34" s="98">
        <v>1649769095</v>
      </c>
      <c r="I34" s="98">
        <v>9420562450</v>
      </c>
    </row>
    <row r="35" spans="1:9" ht="18.75" customHeight="1" x14ac:dyDescent="0.15">
      <c r="A35" s="10" t="s">
        <v>12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</row>
    <row r="36" spans="1:9" ht="18.75" customHeight="1" x14ac:dyDescent="0.15">
      <c r="A36" s="10" t="s">
        <v>13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</row>
    <row r="37" spans="1:9" ht="18.75" customHeight="1" x14ac:dyDescent="0.15">
      <c r="A37" s="10" t="s">
        <v>14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</row>
    <row r="38" spans="1:9" ht="18.75" customHeight="1" x14ac:dyDescent="0.15">
      <c r="A38" s="10" t="s">
        <v>15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</row>
    <row r="39" spans="1:9" ht="18.75" customHeight="1" x14ac:dyDescent="0.15">
      <c r="A39" s="10" t="s">
        <v>16</v>
      </c>
      <c r="B39" s="98">
        <v>0</v>
      </c>
      <c r="C39" s="98">
        <v>113991080</v>
      </c>
      <c r="D39" s="98">
        <v>993600</v>
      </c>
      <c r="E39" s="98">
        <v>0</v>
      </c>
      <c r="F39" s="98">
        <v>38756000</v>
      </c>
      <c r="G39" s="98">
        <v>470404686</v>
      </c>
      <c r="H39" s="98">
        <v>0</v>
      </c>
      <c r="I39" s="98">
        <v>624145366</v>
      </c>
    </row>
    <row r="40" spans="1:9" ht="18.75" customHeight="1" x14ac:dyDescent="0.15">
      <c r="A40" s="8" t="s">
        <v>17</v>
      </c>
      <c r="B40" s="98">
        <v>58644866334</v>
      </c>
      <c r="C40" s="98">
        <v>0</v>
      </c>
      <c r="D40" s="98">
        <v>383906819</v>
      </c>
      <c r="E40" s="98">
        <v>252739367</v>
      </c>
      <c r="F40" s="98">
        <v>6655205103</v>
      </c>
      <c r="G40" s="98">
        <v>167613200</v>
      </c>
      <c r="H40" s="98">
        <v>1294096712</v>
      </c>
      <c r="I40" s="98">
        <v>67398427535</v>
      </c>
    </row>
    <row r="41" spans="1:9" ht="18.75" customHeight="1" x14ac:dyDescent="0.15">
      <c r="A41" s="10" t="s">
        <v>8</v>
      </c>
      <c r="B41" s="98">
        <v>925173154</v>
      </c>
      <c r="C41" s="98">
        <v>0</v>
      </c>
      <c r="D41" s="98">
        <v>170920</v>
      </c>
      <c r="E41" s="98">
        <v>6529332</v>
      </c>
      <c r="F41" s="98">
        <v>0</v>
      </c>
      <c r="G41" s="98">
        <v>0</v>
      </c>
      <c r="H41" s="98">
        <v>297970937</v>
      </c>
      <c r="I41" s="98">
        <v>1229844343</v>
      </c>
    </row>
    <row r="42" spans="1:9" ht="18.75" customHeight="1" x14ac:dyDescent="0.15">
      <c r="A42" s="10" t="s">
        <v>10</v>
      </c>
      <c r="B42" s="98">
        <v>32362280</v>
      </c>
      <c r="C42" s="98">
        <v>0</v>
      </c>
      <c r="D42" s="98">
        <v>0</v>
      </c>
      <c r="E42" s="98">
        <v>31689404</v>
      </c>
      <c r="F42" s="98">
        <v>0</v>
      </c>
      <c r="G42" s="98">
        <v>0</v>
      </c>
      <c r="H42" s="98">
        <v>11668000</v>
      </c>
      <c r="I42" s="98">
        <v>75719684</v>
      </c>
    </row>
    <row r="43" spans="1:9" ht="18.75" customHeight="1" x14ac:dyDescent="0.15">
      <c r="A43" s="10" t="s">
        <v>11</v>
      </c>
      <c r="B43" s="98">
        <v>57225591580</v>
      </c>
      <c r="C43" s="98">
        <v>0</v>
      </c>
      <c r="D43" s="98">
        <v>383735899</v>
      </c>
      <c r="E43" s="98">
        <v>214520631</v>
      </c>
      <c r="F43" s="98">
        <v>6655205103</v>
      </c>
      <c r="G43" s="98">
        <v>167613200</v>
      </c>
      <c r="H43" s="98">
        <v>984457775</v>
      </c>
      <c r="I43" s="98">
        <v>65631124188</v>
      </c>
    </row>
    <row r="44" spans="1:9" ht="18.75" customHeight="1" x14ac:dyDescent="0.15">
      <c r="A44" s="10" t="s">
        <v>15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</row>
    <row r="45" spans="1:9" ht="18.75" customHeight="1" x14ac:dyDescent="0.15">
      <c r="A45" s="10" t="s">
        <v>16</v>
      </c>
      <c r="B45" s="98">
        <v>461739320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461739320</v>
      </c>
    </row>
    <row r="46" spans="1:9" ht="18.75" customHeight="1" x14ac:dyDescent="0.15">
      <c r="A46" s="13" t="s">
        <v>18</v>
      </c>
      <c r="B46" s="98">
        <v>41369737</v>
      </c>
      <c r="C46" s="98">
        <v>1430543992</v>
      </c>
      <c r="D46" s="98">
        <v>12983052</v>
      </c>
      <c r="E46" s="98">
        <v>12975902</v>
      </c>
      <c r="F46" s="98">
        <v>68722001</v>
      </c>
      <c r="G46" s="98">
        <v>47978012</v>
      </c>
      <c r="H46" s="98">
        <v>156509770</v>
      </c>
      <c r="I46" s="98">
        <v>1771082466</v>
      </c>
    </row>
    <row r="47" spans="1:9" ht="18.75" customHeight="1" x14ac:dyDescent="0.15">
      <c r="A47" s="1" t="s">
        <v>28</v>
      </c>
      <c r="B47" s="55">
        <v>92153673654</v>
      </c>
      <c r="C47" s="55">
        <v>22977747372</v>
      </c>
      <c r="D47" s="55">
        <v>14513373046</v>
      </c>
      <c r="E47" s="55">
        <v>2024911971</v>
      </c>
      <c r="F47" s="55">
        <v>15098957827</v>
      </c>
      <c r="G47" s="55">
        <v>2252320842</v>
      </c>
      <c r="H47" s="55">
        <v>54690468349</v>
      </c>
      <c r="I47" s="55">
        <v>203711453061</v>
      </c>
    </row>
    <row r="50" spans="1:10" ht="14.25" x14ac:dyDescent="0.15">
      <c r="A50" s="15" t="s">
        <v>96</v>
      </c>
    </row>
    <row r="51" spans="1:10" x14ac:dyDescent="0.15">
      <c r="A51" s="16" t="s">
        <v>29</v>
      </c>
      <c r="B51" s="17"/>
      <c r="C51" s="18"/>
      <c r="D51" s="18"/>
      <c r="E51" s="18"/>
      <c r="F51" s="18"/>
      <c r="G51" s="18"/>
      <c r="H51" s="19" t="s">
        <v>3</v>
      </c>
      <c r="J51" s="18"/>
    </row>
    <row r="52" spans="1:10" x14ac:dyDescent="0.15">
      <c r="A52" s="101" t="s">
        <v>30</v>
      </c>
      <c r="B52" s="102" t="s">
        <v>31</v>
      </c>
      <c r="C52" s="20" t="s">
        <v>32</v>
      </c>
      <c r="D52" s="102" t="s">
        <v>33</v>
      </c>
      <c r="E52" s="20" t="s">
        <v>34</v>
      </c>
      <c r="F52" s="20" t="s">
        <v>35</v>
      </c>
      <c r="G52" s="20" t="s">
        <v>36</v>
      </c>
      <c r="H52" s="102" t="s">
        <v>37</v>
      </c>
      <c r="I52" s="18"/>
    </row>
    <row r="53" spans="1:10" x14ac:dyDescent="0.15">
      <c r="A53" s="101"/>
      <c r="B53" s="102"/>
      <c r="C53" s="21" t="s">
        <v>38</v>
      </c>
      <c r="D53" s="102"/>
      <c r="E53" s="21" t="s">
        <v>39</v>
      </c>
      <c r="F53" s="21" t="s">
        <v>40</v>
      </c>
      <c r="G53" s="21" t="s">
        <v>41</v>
      </c>
      <c r="H53" s="102"/>
      <c r="I53" s="18"/>
    </row>
    <row r="54" spans="1:10" ht="18.75" customHeight="1" x14ac:dyDescent="0.15">
      <c r="A54" s="22" t="s">
        <v>42</v>
      </c>
      <c r="B54" s="23">
        <v>320</v>
      </c>
      <c r="C54" s="24">
        <v>10406</v>
      </c>
      <c r="D54" s="23">
        <f>B54*C54</f>
        <v>3329920</v>
      </c>
      <c r="E54" s="23">
        <v>500</v>
      </c>
      <c r="F54" s="23">
        <f>B54*E54</f>
        <v>160000</v>
      </c>
      <c r="G54" s="23">
        <v>3170000</v>
      </c>
      <c r="H54" s="25"/>
      <c r="I54" s="18"/>
    </row>
    <row r="55" spans="1:10" ht="18.75" customHeight="1" x14ac:dyDescent="0.15">
      <c r="A55" s="22" t="s">
        <v>43</v>
      </c>
      <c r="B55" s="23">
        <v>9327</v>
      </c>
      <c r="C55" s="23">
        <v>1326</v>
      </c>
      <c r="D55" s="23">
        <f t="shared" ref="D55:D56" si="11">B55*C55</f>
        <v>12367602</v>
      </c>
      <c r="E55" s="23">
        <v>500</v>
      </c>
      <c r="F55" s="23">
        <f t="shared" ref="F55:F56" si="12">B55*E55</f>
        <v>4663500</v>
      </c>
      <c r="G55" s="23">
        <v>7704000</v>
      </c>
      <c r="H55" s="25"/>
      <c r="I55" s="18"/>
    </row>
    <row r="56" spans="1:10" ht="18.75" customHeight="1" x14ac:dyDescent="0.15">
      <c r="A56" s="22" t="s">
        <v>44</v>
      </c>
      <c r="B56" s="23">
        <v>10167</v>
      </c>
      <c r="C56" s="23">
        <v>2250</v>
      </c>
      <c r="D56" s="23">
        <f t="shared" si="11"/>
        <v>22875750</v>
      </c>
      <c r="E56" s="23">
        <v>500</v>
      </c>
      <c r="F56" s="23">
        <f t="shared" si="12"/>
        <v>5083500</v>
      </c>
      <c r="G56" s="23">
        <v>17792000</v>
      </c>
      <c r="H56" s="25"/>
      <c r="I56" s="18"/>
    </row>
    <row r="57" spans="1:10" ht="18.75" customHeight="1" x14ac:dyDescent="0.15">
      <c r="A57" s="26" t="s">
        <v>95</v>
      </c>
      <c r="B57" s="27">
        <f>SUM(B54:B56)</f>
        <v>19814</v>
      </c>
      <c r="C57" s="27">
        <f t="shared" ref="C57:G57" si="13">SUM(C54:C56)</f>
        <v>13982</v>
      </c>
      <c r="D57" s="27">
        <f t="shared" si="13"/>
        <v>38573272</v>
      </c>
      <c r="E57" s="27">
        <f t="shared" si="13"/>
        <v>1500</v>
      </c>
      <c r="F57" s="27">
        <f t="shared" si="13"/>
        <v>9907000</v>
      </c>
      <c r="G57" s="27">
        <f t="shared" si="13"/>
        <v>28666000</v>
      </c>
      <c r="H57" s="27"/>
      <c r="I57" s="18"/>
    </row>
    <row r="58" spans="1:10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15">
      <c r="A60" s="18" t="s">
        <v>45</v>
      </c>
      <c r="B60" s="28"/>
      <c r="C60" s="18"/>
      <c r="D60" s="18"/>
      <c r="E60" s="18"/>
      <c r="F60" s="18"/>
      <c r="G60" s="18"/>
      <c r="H60" s="19" t="s">
        <v>3</v>
      </c>
      <c r="J60" s="18"/>
    </row>
    <row r="61" spans="1:10" x14ac:dyDescent="0.15">
      <c r="A61" s="101" t="s">
        <v>46</v>
      </c>
      <c r="B61" s="110" t="s">
        <v>47</v>
      </c>
      <c r="C61" s="103" t="s">
        <v>48</v>
      </c>
      <c r="D61" s="104" t="s">
        <v>49</v>
      </c>
      <c r="E61" s="103" t="s">
        <v>50</v>
      </c>
      <c r="F61" s="104" t="s">
        <v>51</v>
      </c>
      <c r="G61" s="103" t="s">
        <v>52</v>
      </c>
      <c r="H61" s="102" t="s">
        <v>37</v>
      </c>
      <c r="I61" s="18"/>
    </row>
    <row r="62" spans="1:10" x14ac:dyDescent="0.15">
      <c r="A62" s="101"/>
      <c r="B62" s="110"/>
      <c r="C62" s="103"/>
      <c r="D62" s="105"/>
      <c r="E62" s="103"/>
      <c r="F62" s="105"/>
      <c r="G62" s="103"/>
      <c r="H62" s="102"/>
      <c r="I62" s="18"/>
    </row>
    <row r="63" spans="1:10" ht="18.75" customHeight="1" x14ac:dyDescent="0.15">
      <c r="A63" s="29" t="s">
        <v>53</v>
      </c>
      <c r="B63" s="30">
        <v>30000000</v>
      </c>
      <c r="C63" s="30">
        <v>32240105</v>
      </c>
      <c r="D63" s="30">
        <v>30000000</v>
      </c>
      <c r="E63" s="31">
        <f>B63/D63</f>
        <v>1</v>
      </c>
      <c r="F63" s="30">
        <f>C63*E63</f>
        <v>32240105</v>
      </c>
      <c r="G63" s="30"/>
      <c r="H63" s="32"/>
      <c r="I63" s="18"/>
    </row>
    <row r="64" spans="1:10" ht="18.75" customHeight="1" x14ac:dyDescent="0.15">
      <c r="A64" s="29" t="s">
        <v>54</v>
      </c>
      <c r="B64" s="30">
        <v>10000000</v>
      </c>
      <c r="C64" s="30">
        <v>97197581</v>
      </c>
      <c r="D64" s="30">
        <v>10000000</v>
      </c>
      <c r="E64" s="31">
        <f t="shared" ref="E64:E68" si="14">B64/D64</f>
        <v>1</v>
      </c>
      <c r="F64" s="30">
        <f t="shared" ref="F64:F68" si="15">C64*E64</f>
        <v>97197581</v>
      </c>
      <c r="G64" s="30"/>
      <c r="H64" s="32"/>
      <c r="I64" s="18"/>
    </row>
    <row r="65" spans="1:10" ht="18.75" customHeight="1" x14ac:dyDescent="0.15">
      <c r="A65" s="29" t="s">
        <v>55</v>
      </c>
      <c r="B65" s="30">
        <v>17700000</v>
      </c>
      <c r="C65" s="30">
        <v>17700000</v>
      </c>
      <c r="D65" s="30">
        <v>17700000</v>
      </c>
      <c r="E65" s="31">
        <f t="shared" si="14"/>
        <v>1</v>
      </c>
      <c r="F65" s="30">
        <f t="shared" si="15"/>
        <v>17700000</v>
      </c>
      <c r="G65" s="30"/>
      <c r="H65" s="32"/>
      <c r="I65" s="18"/>
    </row>
    <row r="66" spans="1:10" ht="18.75" customHeight="1" x14ac:dyDescent="0.15">
      <c r="A66" s="29" t="s">
        <v>56</v>
      </c>
      <c r="B66" s="30">
        <v>174950000</v>
      </c>
      <c r="C66" s="30">
        <v>738026379</v>
      </c>
      <c r="D66" s="33">
        <v>497000000</v>
      </c>
      <c r="E66" s="31">
        <f t="shared" si="14"/>
        <v>0.35201207243460764</v>
      </c>
      <c r="F66" s="30">
        <f t="shared" si="15"/>
        <v>259794195.1831992</v>
      </c>
      <c r="G66" s="30"/>
      <c r="H66" s="32"/>
      <c r="I66" s="18"/>
    </row>
    <row r="67" spans="1:10" ht="18.75" customHeight="1" x14ac:dyDescent="0.15">
      <c r="A67" s="29" t="s">
        <v>57</v>
      </c>
      <c r="B67" s="30">
        <v>15000000</v>
      </c>
      <c r="C67" s="30">
        <v>250556614</v>
      </c>
      <c r="D67" s="33">
        <v>45000000</v>
      </c>
      <c r="E67" s="31">
        <f t="shared" si="14"/>
        <v>0.33333333333333331</v>
      </c>
      <c r="F67" s="30">
        <f t="shared" si="15"/>
        <v>83518871.333333328</v>
      </c>
      <c r="G67" s="30"/>
      <c r="H67" s="32"/>
      <c r="I67" s="18"/>
    </row>
    <row r="68" spans="1:10" ht="18.75" customHeight="1" x14ac:dyDescent="0.15">
      <c r="A68" s="29" t="s">
        <v>58</v>
      </c>
      <c r="B68" s="30">
        <v>46959000</v>
      </c>
      <c r="C68" s="30">
        <v>325236314</v>
      </c>
      <c r="D68" s="33">
        <v>100000000</v>
      </c>
      <c r="E68" s="31">
        <f t="shared" si="14"/>
        <v>0.46959000000000001</v>
      </c>
      <c r="F68" s="30">
        <f t="shared" si="15"/>
        <v>152727720.69126001</v>
      </c>
      <c r="G68" s="30"/>
      <c r="H68" s="32"/>
      <c r="I68" s="18"/>
    </row>
    <row r="69" spans="1:10" ht="18.75" customHeight="1" x14ac:dyDescent="0.15">
      <c r="A69" s="26" t="s">
        <v>95</v>
      </c>
      <c r="B69" s="27">
        <f>SUM(B63:B68)</f>
        <v>294609000</v>
      </c>
      <c r="C69" s="27">
        <f t="shared" ref="C69:G69" si="16">SUM(C63:C68)</f>
        <v>1460956993</v>
      </c>
      <c r="D69" s="27">
        <f t="shared" si="16"/>
        <v>699700000</v>
      </c>
      <c r="E69" s="34">
        <f t="shared" si="16"/>
        <v>4.1549354057679411</v>
      </c>
      <c r="F69" s="27">
        <f t="shared" si="16"/>
        <v>643178473.20779252</v>
      </c>
      <c r="G69" s="27">
        <f t="shared" si="16"/>
        <v>0</v>
      </c>
      <c r="H69" s="35"/>
      <c r="I69" s="18"/>
    </row>
    <row r="70" spans="1:10" x14ac:dyDescent="0.1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15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15">
      <c r="A72" s="18" t="s">
        <v>59</v>
      </c>
      <c r="B72" s="28"/>
      <c r="C72" s="18"/>
      <c r="D72" s="18"/>
      <c r="E72" s="18"/>
      <c r="F72" s="18"/>
      <c r="G72" s="18"/>
      <c r="H72" s="18"/>
      <c r="I72" s="19" t="s">
        <v>3</v>
      </c>
    </row>
    <row r="73" spans="1:10" x14ac:dyDescent="0.15">
      <c r="A73" s="106" t="s">
        <v>46</v>
      </c>
      <c r="B73" s="107" t="s">
        <v>47</v>
      </c>
      <c r="C73" s="108" t="s">
        <v>48</v>
      </c>
      <c r="D73" s="109" t="s">
        <v>49</v>
      </c>
      <c r="E73" s="108" t="s">
        <v>50</v>
      </c>
      <c r="F73" s="108" t="s">
        <v>60</v>
      </c>
      <c r="G73" s="108" t="s">
        <v>61</v>
      </c>
      <c r="H73" s="111" t="s">
        <v>62</v>
      </c>
      <c r="I73" s="109" t="s">
        <v>37</v>
      </c>
    </row>
    <row r="74" spans="1:10" x14ac:dyDescent="0.15">
      <c r="A74" s="106"/>
      <c r="B74" s="107"/>
      <c r="C74" s="108"/>
      <c r="D74" s="109"/>
      <c r="E74" s="108"/>
      <c r="F74" s="108"/>
      <c r="G74" s="108"/>
      <c r="H74" s="111"/>
      <c r="I74" s="109"/>
    </row>
    <row r="75" spans="1:10" ht="18.75" customHeight="1" x14ac:dyDescent="0.15">
      <c r="A75" s="29" t="s">
        <v>63</v>
      </c>
      <c r="B75" s="36">
        <v>18000000</v>
      </c>
      <c r="C75" s="36">
        <v>4194661000</v>
      </c>
      <c r="D75" s="36">
        <v>800000000</v>
      </c>
      <c r="E75" s="37">
        <f>B75/D75</f>
        <v>2.2499999999999999E-2</v>
      </c>
      <c r="F75" s="36">
        <v>61242050.600000001</v>
      </c>
      <c r="G75" s="36">
        <v>0</v>
      </c>
      <c r="H75" s="36">
        <f>+B75-G75</f>
        <v>18000000</v>
      </c>
      <c r="I75" s="36"/>
    </row>
    <row r="76" spans="1:10" ht="18.75" customHeight="1" x14ac:dyDescent="0.15">
      <c r="A76" s="29" t="s">
        <v>64</v>
      </c>
      <c r="B76" s="36">
        <v>7000000</v>
      </c>
      <c r="C76" s="36">
        <v>485057075</v>
      </c>
      <c r="D76" s="36">
        <v>832000000</v>
      </c>
      <c r="E76" s="37">
        <f t="shared" ref="E76:E104" si="17">B76/D76</f>
        <v>8.4134615384615381E-3</v>
      </c>
      <c r="F76" s="36">
        <v>40793300.0075</v>
      </c>
      <c r="G76" s="36">
        <v>0</v>
      </c>
      <c r="H76" s="36">
        <f t="shared" ref="H76:H104" si="18">+B76-G76</f>
        <v>7000000</v>
      </c>
      <c r="I76" s="36"/>
    </row>
    <row r="77" spans="1:10" ht="18.75" customHeight="1" x14ac:dyDescent="0.15">
      <c r="A77" s="29" t="s">
        <v>65</v>
      </c>
      <c r="B77" s="36">
        <v>5000000</v>
      </c>
      <c r="C77" s="36">
        <v>3759000</v>
      </c>
      <c r="D77" s="36">
        <v>50000000</v>
      </c>
      <c r="E77" s="37">
        <f t="shared" si="17"/>
        <v>0.1</v>
      </c>
      <c r="F77" s="36">
        <v>375900</v>
      </c>
      <c r="G77" s="36">
        <v>4624100</v>
      </c>
      <c r="H77" s="36">
        <f t="shared" si="18"/>
        <v>375900</v>
      </c>
      <c r="I77" s="36"/>
    </row>
    <row r="78" spans="1:10" ht="18.75" customHeight="1" x14ac:dyDescent="0.15">
      <c r="A78" s="29" t="s">
        <v>66</v>
      </c>
      <c r="B78" s="36">
        <v>16290000</v>
      </c>
      <c r="C78" s="36">
        <v>3757243138</v>
      </c>
      <c r="D78" s="36">
        <v>2207390000</v>
      </c>
      <c r="E78" s="37">
        <f t="shared" si="17"/>
        <v>7.3797561826410372E-3</v>
      </c>
      <c r="F78" s="36">
        <v>20196612.46013258</v>
      </c>
      <c r="G78" s="36">
        <v>0</v>
      </c>
      <c r="H78" s="36">
        <f t="shared" si="18"/>
        <v>16290000</v>
      </c>
      <c r="I78" s="36"/>
    </row>
    <row r="79" spans="1:10" ht="18.75" customHeight="1" x14ac:dyDescent="0.15">
      <c r="A79" s="29" t="s">
        <v>67</v>
      </c>
      <c r="B79" s="36">
        <v>2790000</v>
      </c>
      <c r="C79" s="36">
        <v>67327306</v>
      </c>
      <c r="D79" s="36">
        <v>67020000</v>
      </c>
      <c r="E79" s="37">
        <f t="shared" si="17"/>
        <v>4.1629364368845123E-2</v>
      </c>
      <c r="F79" s="36">
        <v>1703380.8418000001</v>
      </c>
      <c r="G79" s="36">
        <v>1086619.1581999999</v>
      </c>
      <c r="H79" s="36">
        <f t="shared" si="18"/>
        <v>1703380.8418000001</v>
      </c>
      <c r="I79" s="36"/>
    </row>
    <row r="80" spans="1:10" ht="18.75" customHeight="1" x14ac:dyDescent="0.15">
      <c r="A80" s="29" t="s">
        <v>68</v>
      </c>
      <c r="B80" s="36">
        <v>200000</v>
      </c>
      <c r="C80" s="36">
        <v>132483861</v>
      </c>
      <c r="D80" s="36" t="s">
        <v>69</v>
      </c>
      <c r="E80" s="37">
        <v>0.01</v>
      </c>
      <c r="F80" s="36">
        <v>874393.48259999999</v>
      </c>
      <c r="G80" s="36">
        <v>0</v>
      </c>
      <c r="H80" s="36">
        <f t="shared" si="18"/>
        <v>200000</v>
      </c>
      <c r="I80" s="36"/>
    </row>
    <row r="81" spans="1:9" ht="18.75" customHeight="1" x14ac:dyDescent="0.15">
      <c r="A81" s="29" t="s">
        <v>70</v>
      </c>
      <c r="B81" s="36">
        <v>2170000</v>
      </c>
      <c r="C81" s="36">
        <v>83000000</v>
      </c>
      <c r="D81" s="36" t="s">
        <v>69</v>
      </c>
      <c r="E81" s="37">
        <v>0.01</v>
      </c>
      <c r="F81" s="36">
        <v>1186900</v>
      </c>
      <c r="G81" s="36">
        <v>983100</v>
      </c>
      <c r="H81" s="36">
        <f t="shared" si="18"/>
        <v>1186900</v>
      </c>
      <c r="I81" s="36"/>
    </row>
    <row r="82" spans="1:9" ht="18.75" customHeight="1" x14ac:dyDescent="0.15">
      <c r="A82" s="29" t="s">
        <v>71</v>
      </c>
      <c r="B82" s="36">
        <v>1900000</v>
      </c>
      <c r="C82" s="36">
        <v>140306164</v>
      </c>
      <c r="D82" s="36" t="s">
        <v>72</v>
      </c>
      <c r="E82" s="37">
        <v>0.02</v>
      </c>
      <c r="F82" s="36">
        <v>2286990.4731999999</v>
      </c>
      <c r="G82" s="36">
        <v>0</v>
      </c>
      <c r="H82" s="36">
        <f t="shared" si="18"/>
        <v>1900000</v>
      </c>
      <c r="I82" s="36"/>
    </row>
    <row r="83" spans="1:9" ht="18.75" customHeight="1" x14ac:dyDescent="0.15">
      <c r="A83" s="29" t="s">
        <v>73</v>
      </c>
      <c r="B83" s="36">
        <v>37157000</v>
      </c>
      <c r="C83" s="36">
        <v>549309747</v>
      </c>
      <c r="D83" s="36">
        <v>276968500</v>
      </c>
      <c r="E83" s="37">
        <f t="shared" si="17"/>
        <v>0.13415605023675978</v>
      </c>
      <c r="F83" s="36">
        <v>74156815.844999999</v>
      </c>
      <c r="G83" s="36">
        <v>0</v>
      </c>
      <c r="H83" s="36">
        <f t="shared" si="18"/>
        <v>37157000</v>
      </c>
      <c r="I83" s="36"/>
    </row>
    <row r="84" spans="1:9" ht="18.75" customHeight="1" x14ac:dyDescent="0.15">
      <c r="A84" s="29" t="s">
        <v>74</v>
      </c>
      <c r="B84" s="36">
        <v>4970000</v>
      </c>
      <c r="C84" s="36">
        <v>1041501000</v>
      </c>
      <c r="D84" s="36" t="s">
        <v>72</v>
      </c>
      <c r="E84" s="37">
        <v>0.01</v>
      </c>
      <c r="F84" s="36">
        <v>10623310.200000001</v>
      </c>
      <c r="G84" s="36">
        <v>0</v>
      </c>
      <c r="H84" s="36">
        <f t="shared" si="18"/>
        <v>4970000</v>
      </c>
      <c r="I84" s="36"/>
    </row>
    <row r="85" spans="1:9" ht="18.75" customHeight="1" x14ac:dyDescent="0.15">
      <c r="A85" s="29" t="s">
        <v>75</v>
      </c>
      <c r="B85" s="36">
        <v>1125000</v>
      </c>
      <c r="C85" s="36">
        <v>3071084000</v>
      </c>
      <c r="D85" s="36">
        <v>222000000</v>
      </c>
      <c r="E85" s="37">
        <f t="shared" si="17"/>
        <v>5.0675675675675678E-3</v>
      </c>
      <c r="F85" s="36">
        <v>15662528.4</v>
      </c>
      <c r="G85" s="36">
        <v>0</v>
      </c>
      <c r="H85" s="36">
        <f t="shared" si="18"/>
        <v>1125000</v>
      </c>
      <c r="I85" s="36"/>
    </row>
    <row r="86" spans="1:9" ht="18.75" customHeight="1" x14ac:dyDescent="0.15">
      <c r="A86" s="29" t="s">
        <v>76</v>
      </c>
      <c r="B86" s="36">
        <v>6000000</v>
      </c>
      <c r="C86" s="36">
        <v>23658000</v>
      </c>
      <c r="D86" s="36">
        <v>30000000</v>
      </c>
      <c r="E86" s="37">
        <f t="shared" si="17"/>
        <v>0.2</v>
      </c>
      <c r="F86" s="36">
        <v>4731600</v>
      </c>
      <c r="G86" s="36">
        <v>0</v>
      </c>
      <c r="H86" s="36">
        <f t="shared" si="18"/>
        <v>6000000</v>
      </c>
      <c r="I86" s="36"/>
    </row>
    <row r="87" spans="1:9" ht="18.75" customHeight="1" x14ac:dyDescent="0.15">
      <c r="A87" s="29" t="s">
        <v>77</v>
      </c>
      <c r="B87" s="36">
        <v>12000000</v>
      </c>
      <c r="C87" s="36">
        <v>241082000000</v>
      </c>
      <c r="D87" s="36">
        <v>16602000000</v>
      </c>
      <c r="E87" s="37">
        <f t="shared" si="17"/>
        <v>7.2280448138778463E-4</v>
      </c>
      <c r="F87" s="36">
        <v>168757400</v>
      </c>
      <c r="G87" s="36">
        <v>0</v>
      </c>
      <c r="H87" s="36">
        <f t="shared" si="18"/>
        <v>12000000</v>
      </c>
      <c r="I87" s="36"/>
    </row>
    <row r="88" spans="1:9" ht="18.75" customHeight="1" x14ac:dyDescent="0.15">
      <c r="A88" s="29" t="s">
        <v>78</v>
      </c>
      <c r="B88" s="36">
        <v>10984000</v>
      </c>
      <c r="C88" s="36">
        <v>782079317</v>
      </c>
      <c r="D88" s="36">
        <v>763300000</v>
      </c>
      <c r="E88" s="37">
        <f t="shared" si="17"/>
        <v>1.4390148041399188E-2</v>
      </c>
      <c r="F88" s="36">
        <v>11261942.164799999</v>
      </c>
      <c r="G88" s="36">
        <v>0</v>
      </c>
      <c r="H88" s="36">
        <f t="shared" si="18"/>
        <v>10984000</v>
      </c>
      <c r="I88" s="36"/>
    </row>
    <row r="89" spans="1:9" ht="18.75" customHeight="1" x14ac:dyDescent="0.15">
      <c r="A89" s="29" t="s">
        <v>79</v>
      </c>
      <c r="B89" s="36">
        <v>1000000</v>
      </c>
      <c r="C89" s="36">
        <v>31000000</v>
      </c>
      <c r="D89" s="36">
        <v>31000000</v>
      </c>
      <c r="E89" s="37">
        <f t="shared" si="17"/>
        <v>3.2258064516129031E-2</v>
      </c>
      <c r="F89" s="36">
        <v>1001300.0000000001</v>
      </c>
      <c r="G89" s="36">
        <v>0</v>
      </c>
      <c r="H89" s="36">
        <f t="shared" si="18"/>
        <v>1000000</v>
      </c>
      <c r="I89" s="36"/>
    </row>
    <row r="90" spans="1:9" ht="18.75" customHeight="1" x14ac:dyDescent="0.15">
      <c r="A90" s="29" t="s">
        <v>80</v>
      </c>
      <c r="B90" s="36">
        <v>9500000</v>
      </c>
      <c r="C90" s="36">
        <v>31000000</v>
      </c>
      <c r="D90" s="36">
        <v>31000000</v>
      </c>
      <c r="E90" s="37">
        <f t="shared" si="17"/>
        <v>0.30645161290322581</v>
      </c>
      <c r="F90" s="36">
        <v>9500000.0000000056</v>
      </c>
      <c r="G90" s="36">
        <v>0</v>
      </c>
      <c r="H90" s="36">
        <f t="shared" si="18"/>
        <v>9500000</v>
      </c>
      <c r="I90" s="36"/>
    </row>
    <row r="91" spans="1:9" ht="18.75" customHeight="1" x14ac:dyDescent="0.15">
      <c r="A91" s="29" t="s">
        <v>81</v>
      </c>
      <c r="B91" s="36">
        <v>1340000</v>
      </c>
      <c r="C91" s="36">
        <v>101402000</v>
      </c>
      <c r="D91" s="36">
        <v>101402000</v>
      </c>
      <c r="E91" s="37">
        <f t="shared" si="17"/>
        <v>1.321472949251494E-2</v>
      </c>
      <c r="F91" s="36">
        <v>1338506.3999999999</v>
      </c>
      <c r="G91" s="36">
        <v>0</v>
      </c>
      <c r="H91" s="36">
        <f t="shared" si="18"/>
        <v>1340000</v>
      </c>
      <c r="I91" s="36"/>
    </row>
    <row r="92" spans="1:9" ht="18.75" customHeight="1" x14ac:dyDescent="0.15">
      <c r="A92" s="29" t="s">
        <v>82</v>
      </c>
      <c r="B92" s="36">
        <v>21323000</v>
      </c>
      <c r="C92" s="36">
        <v>1845098944</v>
      </c>
      <c r="D92" s="36" t="s">
        <v>72</v>
      </c>
      <c r="E92" s="37">
        <v>0.01</v>
      </c>
      <c r="F92" s="36">
        <v>21772167.5392</v>
      </c>
      <c r="G92" s="36">
        <v>0</v>
      </c>
      <c r="H92" s="36">
        <f t="shared" si="18"/>
        <v>21323000</v>
      </c>
      <c r="I92" s="36"/>
    </row>
    <row r="93" spans="1:9" ht="18.75" customHeight="1" x14ac:dyDescent="0.15">
      <c r="A93" s="29" t="s">
        <v>83</v>
      </c>
      <c r="B93" s="36">
        <v>10989000</v>
      </c>
      <c r="C93" s="36">
        <v>740694000</v>
      </c>
      <c r="D93" s="36" t="s">
        <v>72</v>
      </c>
      <c r="E93" s="37">
        <v>0.02</v>
      </c>
      <c r="F93" s="36">
        <v>16221198.6</v>
      </c>
      <c r="G93" s="36">
        <v>0</v>
      </c>
      <c r="H93" s="36">
        <f t="shared" si="18"/>
        <v>10989000</v>
      </c>
      <c r="I93" s="36"/>
    </row>
    <row r="94" spans="1:9" ht="18.75" customHeight="1" x14ac:dyDescent="0.15">
      <c r="A94" s="29" t="s">
        <v>84</v>
      </c>
      <c r="B94" s="36">
        <v>1500000</v>
      </c>
      <c r="C94" s="36">
        <v>4454550312</v>
      </c>
      <c r="D94" s="36">
        <v>177220000</v>
      </c>
      <c r="E94" s="37">
        <f t="shared" si="17"/>
        <v>8.4640559756235193E-3</v>
      </c>
      <c r="F94" s="36">
        <v>189763843.29119998</v>
      </c>
      <c r="G94" s="36">
        <v>0</v>
      </c>
      <c r="H94" s="36">
        <f t="shared" si="18"/>
        <v>1500000</v>
      </c>
      <c r="I94" s="36"/>
    </row>
    <row r="95" spans="1:9" ht="18.75" customHeight="1" x14ac:dyDescent="0.15">
      <c r="A95" s="29" t="s">
        <v>85</v>
      </c>
      <c r="B95" s="36">
        <v>839000</v>
      </c>
      <c r="C95" s="36">
        <v>30500000</v>
      </c>
      <c r="D95" s="36" t="s">
        <v>72</v>
      </c>
      <c r="E95" s="37">
        <v>0.03</v>
      </c>
      <c r="F95" s="36">
        <v>838750</v>
      </c>
      <c r="G95" s="36">
        <v>0</v>
      </c>
      <c r="H95" s="36">
        <f t="shared" si="18"/>
        <v>839000</v>
      </c>
      <c r="I95" s="36"/>
    </row>
    <row r="96" spans="1:9" ht="18.75" customHeight="1" x14ac:dyDescent="0.15">
      <c r="A96" s="29" t="s">
        <v>86</v>
      </c>
      <c r="B96" s="36">
        <v>9485000</v>
      </c>
      <c r="C96" s="36">
        <v>25244331228</v>
      </c>
      <c r="D96" s="36" t="s">
        <v>72</v>
      </c>
      <c r="E96" s="37">
        <v>0</v>
      </c>
      <c r="F96" s="36">
        <v>32817630.5964</v>
      </c>
      <c r="G96" s="36">
        <v>0</v>
      </c>
      <c r="H96" s="36">
        <f t="shared" si="18"/>
        <v>9485000</v>
      </c>
      <c r="I96" s="36"/>
    </row>
    <row r="97" spans="1:9" ht="18.75" customHeight="1" x14ac:dyDescent="0.15">
      <c r="A97" s="29" t="s">
        <v>87</v>
      </c>
      <c r="B97" s="36">
        <v>23330000</v>
      </c>
      <c r="C97" s="36">
        <v>2256531739</v>
      </c>
      <c r="D97" s="36">
        <v>155874000</v>
      </c>
      <c r="E97" s="37">
        <f t="shared" si="17"/>
        <v>0.14967217111256528</v>
      </c>
      <c r="F97" s="36">
        <v>73788587.8653</v>
      </c>
      <c r="G97" s="36">
        <v>0</v>
      </c>
      <c r="H97" s="36">
        <f t="shared" si="18"/>
        <v>23330000</v>
      </c>
      <c r="I97" s="36"/>
    </row>
    <row r="98" spans="1:9" ht="18.75" customHeight="1" x14ac:dyDescent="0.15">
      <c r="A98" s="29" t="s">
        <v>88</v>
      </c>
      <c r="B98" s="36">
        <v>1500000</v>
      </c>
      <c r="C98" s="36">
        <v>1287000000</v>
      </c>
      <c r="D98" s="36" t="s">
        <v>72</v>
      </c>
      <c r="E98" s="37">
        <v>0</v>
      </c>
      <c r="F98" s="36">
        <v>1544399.9999999998</v>
      </c>
      <c r="G98" s="36">
        <v>0</v>
      </c>
      <c r="H98" s="36">
        <f t="shared" si="18"/>
        <v>1500000</v>
      </c>
      <c r="I98" s="36"/>
    </row>
    <row r="99" spans="1:9" ht="18.75" customHeight="1" x14ac:dyDescent="0.15">
      <c r="A99" s="29" t="s">
        <v>89</v>
      </c>
      <c r="B99" s="36">
        <v>2090000</v>
      </c>
      <c r="C99" s="36">
        <v>35140000</v>
      </c>
      <c r="D99" s="36" t="s">
        <v>72</v>
      </c>
      <c r="E99" s="37">
        <v>0.06</v>
      </c>
      <c r="F99" s="36">
        <v>2104886</v>
      </c>
      <c r="G99" s="36">
        <v>0</v>
      </c>
      <c r="H99" s="36">
        <f t="shared" si="18"/>
        <v>2090000</v>
      </c>
      <c r="I99" s="36"/>
    </row>
    <row r="100" spans="1:9" ht="18.75" customHeight="1" x14ac:dyDescent="0.15">
      <c r="A100" s="29" t="s">
        <v>90</v>
      </c>
      <c r="B100" s="36">
        <v>510000</v>
      </c>
      <c r="C100" s="36">
        <v>2547505737</v>
      </c>
      <c r="D100" s="36">
        <v>400000000</v>
      </c>
      <c r="E100" s="37">
        <f t="shared" si="17"/>
        <v>1.2750000000000001E-3</v>
      </c>
      <c r="F100" s="36">
        <v>3311757.4580999999</v>
      </c>
      <c r="G100" s="36">
        <v>0</v>
      </c>
      <c r="H100" s="36">
        <f t="shared" si="18"/>
        <v>510000</v>
      </c>
      <c r="I100" s="36"/>
    </row>
    <row r="101" spans="1:9" ht="18.75" customHeight="1" x14ac:dyDescent="0.15">
      <c r="A101" s="29" t="s">
        <v>91</v>
      </c>
      <c r="B101" s="36">
        <v>1125000</v>
      </c>
      <c r="C101" s="36">
        <v>30010622</v>
      </c>
      <c r="D101" s="36">
        <v>30000000</v>
      </c>
      <c r="E101" s="37">
        <f t="shared" si="17"/>
        <v>3.7499999999999999E-2</v>
      </c>
      <c r="F101" s="36">
        <v>1125398.325</v>
      </c>
      <c r="G101" s="36">
        <v>0</v>
      </c>
      <c r="H101" s="36">
        <f t="shared" si="18"/>
        <v>1125000</v>
      </c>
      <c r="I101" s="36"/>
    </row>
    <row r="102" spans="1:9" ht="18.75" customHeight="1" x14ac:dyDescent="0.15">
      <c r="A102" s="29" t="s">
        <v>92</v>
      </c>
      <c r="B102" s="36">
        <v>1000000</v>
      </c>
      <c r="C102" s="36">
        <v>1682759444</v>
      </c>
      <c r="D102" s="36">
        <v>542300000</v>
      </c>
      <c r="E102" s="37">
        <f t="shared" si="17"/>
        <v>1.8439977872026553E-3</v>
      </c>
      <c r="F102" s="36">
        <v>3028966.9992</v>
      </c>
      <c r="G102" s="36">
        <v>0</v>
      </c>
      <c r="H102" s="36">
        <f t="shared" si="18"/>
        <v>1000000</v>
      </c>
      <c r="I102" s="36"/>
    </row>
    <row r="103" spans="1:9" ht="18.75" customHeight="1" x14ac:dyDescent="0.15">
      <c r="A103" s="29" t="s">
        <v>93</v>
      </c>
      <c r="B103" s="36">
        <v>950000</v>
      </c>
      <c r="C103" s="36">
        <v>24010000</v>
      </c>
      <c r="D103" s="36">
        <v>24010000</v>
      </c>
      <c r="E103" s="37">
        <f t="shared" si="17"/>
        <v>3.9566847147022077E-2</v>
      </c>
      <c r="F103" s="36">
        <v>950796.00000000012</v>
      </c>
      <c r="G103" s="36">
        <v>0</v>
      </c>
      <c r="H103" s="36">
        <f t="shared" si="18"/>
        <v>950000</v>
      </c>
      <c r="I103" s="36"/>
    </row>
    <row r="104" spans="1:9" ht="18.75" customHeight="1" x14ac:dyDescent="0.15">
      <c r="A104" s="29" t="s">
        <v>94</v>
      </c>
      <c r="B104" s="36">
        <v>500000</v>
      </c>
      <c r="C104" s="36">
        <v>33500000</v>
      </c>
      <c r="D104" s="36">
        <v>33500000</v>
      </c>
      <c r="E104" s="37">
        <f t="shared" si="17"/>
        <v>1.4925373134328358E-2</v>
      </c>
      <c r="F104" s="36">
        <v>499150</v>
      </c>
      <c r="G104" s="36">
        <v>0</v>
      </c>
      <c r="H104" s="36">
        <f t="shared" si="18"/>
        <v>500000</v>
      </c>
      <c r="I104" s="36"/>
    </row>
    <row r="105" spans="1:9" ht="18.75" customHeight="1" x14ac:dyDescent="0.15">
      <c r="A105" s="26" t="s">
        <v>95</v>
      </c>
      <c r="B105" s="38">
        <f>SUM(B75:B104)</f>
        <v>212567000</v>
      </c>
      <c r="C105" s="38">
        <f t="shared" ref="C105:H105" si="19">SUM(C75:C104)</f>
        <v>295788503634</v>
      </c>
      <c r="D105" s="38"/>
      <c r="E105" s="38"/>
      <c r="F105" s="38">
        <f t="shared" si="19"/>
        <v>773460463.54943252</v>
      </c>
      <c r="G105" s="38">
        <f t="shared" si="19"/>
        <v>6693819.1581999995</v>
      </c>
      <c r="H105" s="38">
        <f t="shared" si="19"/>
        <v>205873180.8418</v>
      </c>
      <c r="I105" s="38"/>
    </row>
    <row r="107" spans="1:9" x14ac:dyDescent="0.15">
      <c r="A107" s="39"/>
    </row>
    <row r="108" spans="1:9" ht="14.25" x14ac:dyDescent="0.15">
      <c r="A108" s="15" t="s">
        <v>97</v>
      </c>
      <c r="B108" s="5"/>
      <c r="C108" s="5"/>
      <c r="D108" s="5"/>
      <c r="E108" s="15"/>
      <c r="F108" s="15"/>
      <c r="G108" s="7" t="s">
        <v>3</v>
      </c>
    </row>
    <row r="109" spans="1:9" x14ac:dyDescent="0.15">
      <c r="A109" s="114" t="s">
        <v>98</v>
      </c>
      <c r="B109" s="112" t="s">
        <v>99</v>
      </c>
      <c r="C109" s="112" t="s">
        <v>100</v>
      </c>
      <c r="D109" s="112" t="s">
        <v>8</v>
      </c>
      <c r="E109" s="112" t="s">
        <v>15</v>
      </c>
      <c r="F109" s="112" t="s">
        <v>255</v>
      </c>
      <c r="G109" s="112" t="s">
        <v>37</v>
      </c>
    </row>
    <row r="110" spans="1:9" x14ac:dyDescent="0.15">
      <c r="A110" s="114"/>
      <c r="B110" s="112"/>
      <c r="C110" s="112"/>
      <c r="D110" s="112"/>
      <c r="E110" s="112"/>
      <c r="F110" s="112"/>
      <c r="G110" s="112"/>
    </row>
    <row r="111" spans="1:9" ht="18.75" customHeight="1" x14ac:dyDescent="0.15">
      <c r="A111" s="40" t="s">
        <v>101</v>
      </c>
      <c r="B111" s="41">
        <v>2862902804</v>
      </c>
      <c r="C111" s="41">
        <v>0</v>
      </c>
      <c r="D111" s="41">
        <v>0</v>
      </c>
      <c r="E111" s="41">
        <v>0</v>
      </c>
      <c r="F111" s="41">
        <f>SUM(B111:E111)</f>
        <v>2862902804</v>
      </c>
      <c r="G111" s="42"/>
    </row>
    <row r="112" spans="1:9" ht="18.75" customHeight="1" x14ac:dyDescent="0.15">
      <c r="A112" s="40" t="s">
        <v>102</v>
      </c>
      <c r="B112" s="41">
        <v>457929626</v>
      </c>
      <c r="C112" s="41">
        <v>0</v>
      </c>
      <c r="D112" s="41">
        <v>0</v>
      </c>
      <c r="E112" s="41">
        <v>0</v>
      </c>
      <c r="F112" s="41">
        <f t="shared" ref="F112:F119" si="20">SUM(B112:E112)</f>
        <v>457929626</v>
      </c>
      <c r="G112" s="42"/>
    </row>
    <row r="113" spans="1:7" ht="18.75" customHeight="1" x14ac:dyDescent="0.15">
      <c r="A113" s="40" t="s">
        <v>103</v>
      </c>
      <c r="B113" s="41">
        <v>23024073</v>
      </c>
      <c r="C113" s="41">
        <v>0</v>
      </c>
      <c r="D113" s="41">
        <v>0</v>
      </c>
      <c r="E113" s="41">
        <v>0</v>
      </c>
      <c r="F113" s="41">
        <f t="shared" si="20"/>
        <v>23024073</v>
      </c>
      <c r="G113" s="42"/>
    </row>
    <row r="114" spans="1:7" ht="18.75" customHeight="1" x14ac:dyDescent="0.15">
      <c r="A114" s="40" t="s">
        <v>104</v>
      </c>
      <c r="B114" s="41">
        <v>4000000000</v>
      </c>
      <c r="C114" s="41">
        <v>0</v>
      </c>
      <c r="D114" s="41">
        <v>0</v>
      </c>
      <c r="E114" s="41">
        <v>0</v>
      </c>
      <c r="F114" s="41">
        <f t="shared" si="20"/>
        <v>4000000000</v>
      </c>
      <c r="G114" s="42"/>
    </row>
    <row r="115" spans="1:7" ht="18.75" customHeight="1" x14ac:dyDescent="0.15">
      <c r="A115" s="40" t="s">
        <v>105</v>
      </c>
      <c r="B115" s="41">
        <v>14156882</v>
      </c>
      <c r="C115" s="41">
        <v>0</v>
      </c>
      <c r="D115" s="41">
        <v>0</v>
      </c>
      <c r="E115" s="41">
        <v>0</v>
      </c>
      <c r="F115" s="41">
        <f t="shared" si="20"/>
        <v>14156882</v>
      </c>
      <c r="G115" s="42"/>
    </row>
    <row r="116" spans="1:7" ht="18.75" customHeight="1" x14ac:dyDescent="0.15">
      <c r="A116" s="43" t="s">
        <v>106</v>
      </c>
      <c r="B116" s="41">
        <v>32614965</v>
      </c>
      <c r="C116" s="41">
        <v>0</v>
      </c>
      <c r="D116" s="41">
        <v>0</v>
      </c>
      <c r="E116" s="41">
        <v>0</v>
      </c>
      <c r="F116" s="41">
        <f t="shared" si="20"/>
        <v>32614965</v>
      </c>
      <c r="G116" s="42"/>
    </row>
    <row r="117" spans="1:7" ht="18.75" customHeight="1" x14ac:dyDescent="0.15">
      <c r="A117" s="44" t="s">
        <v>107</v>
      </c>
      <c r="B117" s="45">
        <v>161267985</v>
      </c>
      <c r="C117" s="45">
        <v>0</v>
      </c>
      <c r="D117" s="45">
        <v>0</v>
      </c>
      <c r="E117" s="45">
        <v>0</v>
      </c>
      <c r="F117" s="41">
        <f t="shared" si="20"/>
        <v>161267985</v>
      </c>
      <c r="G117" s="46"/>
    </row>
    <row r="118" spans="1:7" ht="18.75" customHeight="1" x14ac:dyDescent="0.15">
      <c r="A118" s="40" t="s">
        <v>108</v>
      </c>
      <c r="B118" s="45">
        <v>30867385</v>
      </c>
      <c r="C118" s="45">
        <v>0</v>
      </c>
      <c r="D118" s="45">
        <v>0</v>
      </c>
      <c r="E118" s="45">
        <v>0</v>
      </c>
      <c r="F118" s="41">
        <f t="shared" si="20"/>
        <v>30867385</v>
      </c>
      <c r="G118" s="46"/>
    </row>
    <row r="119" spans="1:7" ht="18.75" customHeight="1" x14ac:dyDescent="0.15">
      <c r="A119" s="40" t="s">
        <v>109</v>
      </c>
      <c r="B119" s="41">
        <v>60240997</v>
      </c>
      <c r="C119" s="41">
        <v>0</v>
      </c>
      <c r="D119" s="41">
        <v>0</v>
      </c>
      <c r="E119" s="41">
        <v>0</v>
      </c>
      <c r="F119" s="41">
        <f t="shared" si="20"/>
        <v>60240997</v>
      </c>
      <c r="G119" s="42"/>
    </row>
    <row r="120" spans="1:7" ht="18.75" customHeight="1" x14ac:dyDescent="0.15">
      <c r="A120" s="47" t="s">
        <v>110</v>
      </c>
      <c r="B120" s="48">
        <f>SUM(B111:B119)</f>
        <v>7643004717</v>
      </c>
      <c r="C120" s="48">
        <f t="shared" ref="C120:F120" si="21">SUM(C111:C119)</f>
        <v>0</v>
      </c>
      <c r="D120" s="48">
        <f t="shared" si="21"/>
        <v>0</v>
      </c>
      <c r="E120" s="48">
        <f t="shared" si="21"/>
        <v>0</v>
      </c>
      <c r="F120" s="48">
        <f t="shared" si="21"/>
        <v>7643004717</v>
      </c>
      <c r="G120" s="49"/>
    </row>
    <row r="121" spans="1:7" ht="13.5" customHeight="1" x14ac:dyDescent="0.15"/>
    <row r="123" spans="1:7" ht="14.25" x14ac:dyDescent="0.15">
      <c r="A123" s="15" t="s">
        <v>111</v>
      </c>
      <c r="F123" s="7" t="s">
        <v>3</v>
      </c>
    </row>
    <row r="124" spans="1:7" x14ac:dyDescent="0.15">
      <c r="A124" s="115" t="s">
        <v>112</v>
      </c>
      <c r="B124" s="100" t="s">
        <v>113</v>
      </c>
      <c r="C124" s="100"/>
      <c r="D124" s="100" t="s">
        <v>114</v>
      </c>
      <c r="E124" s="100"/>
      <c r="F124" s="100" t="s">
        <v>115</v>
      </c>
    </row>
    <row r="125" spans="1:7" ht="27" x14ac:dyDescent="0.15">
      <c r="A125" s="115"/>
      <c r="B125" s="1" t="s">
        <v>116</v>
      </c>
      <c r="C125" s="1" t="s">
        <v>117</v>
      </c>
      <c r="D125" s="1" t="s">
        <v>116</v>
      </c>
      <c r="E125" s="1" t="s">
        <v>117</v>
      </c>
      <c r="F125" s="100"/>
    </row>
    <row r="126" spans="1:7" ht="18.75" customHeight="1" x14ac:dyDescent="0.15">
      <c r="A126" s="50" t="s">
        <v>118</v>
      </c>
      <c r="B126" s="51">
        <f>+B127+B128</f>
        <v>471960000</v>
      </c>
      <c r="C126" s="51">
        <f t="shared" ref="C126:E126" si="22">+C127+C128</f>
        <v>0</v>
      </c>
      <c r="D126" s="51">
        <f t="shared" si="22"/>
        <v>16680000</v>
      </c>
      <c r="E126" s="51">
        <f t="shared" si="22"/>
        <v>0</v>
      </c>
      <c r="F126" s="51">
        <f>+B126+D126</f>
        <v>488640000</v>
      </c>
    </row>
    <row r="127" spans="1:7" ht="18.75" customHeight="1" x14ac:dyDescent="0.15">
      <c r="A127" s="52" t="s">
        <v>246</v>
      </c>
      <c r="B127" s="51">
        <v>26960000</v>
      </c>
      <c r="C127" s="51"/>
      <c r="D127" s="51">
        <v>16680000</v>
      </c>
      <c r="E127" s="51"/>
      <c r="F127" s="51">
        <f t="shared" ref="F127:F129" si="23">+B127+D127</f>
        <v>43640000</v>
      </c>
    </row>
    <row r="128" spans="1:7" ht="18.75" customHeight="1" x14ac:dyDescent="0.15">
      <c r="A128" s="53" t="s">
        <v>119</v>
      </c>
      <c r="B128" s="51">
        <v>445000000</v>
      </c>
      <c r="C128" s="51"/>
      <c r="D128" s="51"/>
      <c r="E128" s="51"/>
      <c r="F128" s="51">
        <f t="shared" si="23"/>
        <v>445000000</v>
      </c>
    </row>
    <row r="129" spans="1:7" ht="18.75" customHeight="1" x14ac:dyDescent="0.15">
      <c r="A129" s="54" t="s">
        <v>19</v>
      </c>
      <c r="B129" s="55">
        <f>+B126</f>
        <v>471960000</v>
      </c>
      <c r="C129" s="56">
        <f t="shared" ref="C129:E129" si="24">+C126</f>
        <v>0</v>
      </c>
      <c r="D129" s="56">
        <f t="shared" si="24"/>
        <v>16680000</v>
      </c>
      <c r="E129" s="56">
        <f t="shared" si="24"/>
        <v>0</v>
      </c>
      <c r="F129" s="56">
        <f t="shared" si="23"/>
        <v>488640000</v>
      </c>
    </row>
    <row r="132" spans="1:7" ht="14.25" x14ac:dyDescent="0.15">
      <c r="A132" s="15" t="s">
        <v>120</v>
      </c>
      <c r="C132" s="7" t="s">
        <v>3</v>
      </c>
      <c r="E132" s="15" t="s">
        <v>131</v>
      </c>
      <c r="G132" s="7" t="s">
        <v>3</v>
      </c>
    </row>
    <row r="133" spans="1:7" ht="24" customHeight="1" x14ac:dyDescent="0.15">
      <c r="A133" s="57" t="s">
        <v>112</v>
      </c>
      <c r="B133" s="1" t="s">
        <v>116</v>
      </c>
      <c r="C133" s="1" t="s">
        <v>121</v>
      </c>
      <c r="E133" s="57" t="s">
        <v>112</v>
      </c>
      <c r="F133" s="1" t="s">
        <v>116</v>
      </c>
      <c r="G133" s="1" t="s">
        <v>121</v>
      </c>
    </row>
    <row r="134" spans="1:7" ht="18.75" customHeight="1" x14ac:dyDescent="0.15">
      <c r="A134" s="58" t="s">
        <v>122</v>
      </c>
      <c r="B134" s="58"/>
      <c r="C134" s="59"/>
      <c r="E134" s="59" t="s">
        <v>122</v>
      </c>
      <c r="F134" s="12"/>
      <c r="G134" s="60"/>
    </row>
    <row r="135" spans="1:7" ht="18.75" customHeight="1" x14ac:dyDescent="0.15">
      <c r="A135" s="58" t="s">
        <v>123</v>
      </c>
      <c r="B135" s="12">
        <v>118754244</v>
      </c>
      <c r="C135" s="60">
        <v>7746253</v>
      </c>
      <c r="E135" s="59" t="s">
        <v>123</v>
      </c>
      <c r="F135" s="12">
        <v>51794549</v>
      </c>
      <c r="G135" s="60"/>
    </row>
    <row r="136" spans="1:7" ht="18.75" customHeight="1" x14ac:dyDescent="0.15">
      <c r="A136" s="58" t="s">
        <v>124</v>
      </c>
      <c r="B136" s="12">
        <v>302824470</v>
      </c>
      <c r="C136" s="60">
        <v>33711792</v>
      </c>
      <c r="E136" s="59" t="s">
        <v>124</v>
      </c>
      <c r="F136" s="12">
        <v>49755037</v>
      </c>
      <c r="G136" s="60"/>
    </row>
    <row r="137" spans="1:7" ht="18.75" customHeight="1" x14ac:dyDescent="0.15">
      <c r="A137" s="58" t="s">
        <v>125</v>
      </c>
      <c r="B137" s="12">
        <v>4986206</v>
      </c>
      <c r="C137" s="60">
        <v>399206</v>
      </c>
      <c r="E137" s="59" t="s">
        <v>125</v>
      </c>
      <c r="F137" s="12">
        <v>2232131</v>
      </c>
      <c r="G137" s="60"/>
    </row>
    <row r="138" spans="1:7" ht="18.75" customHeight="1" x14ac:dyDescent="0.15">
      <c r="A138" s="58" t="s">
        <v>126</v>
      </c>
      <c r="B138" s="12">
        <v>41000730</v>
      </c>
      <c r="C138" s="60">
        <v>1490244</v>
      </c>
      <c r="E138" s="59" t="s">
        <v>126</v>
      </c>
      <c r="F138" s="12">
        <v>6133164</v>
      </c>
      <c r="G138" s="60"/>
    </row>
    <row r="139" spans="1:7" ht="18.75" customHeight="1" x14ac:dyDescent="0.15">
      <c r="A139" s="61" t="s">
        <v>127</v>
      </c>
      <c r="B139" s="12"/>
      <c r="C139" s="60"/>
      <c r="E139" s="61" t="s">
        <v>127</v>
      </c>
      <c r="F139" s="12"/>
      <c r="G139" s="60"/>
    </row>
    <row r="140" spans="1:7" ht="18.75" customHeight="1" x14ac:dyDescent="0.15">
      <c r="A140" s="59" t="s">
        <v>128</v>
      </c>
      <c r="B140" s="12">
        <v>6194200</v>
      </c>
      <c r="C140" s="60"/>
      <c r="E140" s="59" t="s">
        <v>128</v>
      </c>
      <c r="F140" s="12">
        <v>836900</v>
      </c>
      <c r="G140" s="60"/>
    </row>
    <row r="141" spans="1:7" ht="18.75" customHeight="1" x14ac:dyDescent="0.15">
      <c r="A141" s="59" t="s">
        <v>129</v>
      </c>
      <c r="B141" s="12">
        <v>90179680</v>
      </c>
      <c r="C141" s="60"/>
      <c r="E141" s="59" t="s">
        <v>129</v>
      </c>
      <c r="F141" s="12">
        <f>1139200+1663000</f>
        <v>2802200</v>
      </c>
      <c r="G141" s="60">
        <v>83000</v>
      </c>
    </row>
    <row r="142" spans="1:7" ht="18.75" customHeight="1" x14ac:dyDescent="0.15">
      <c r="A142" s="59" t="s">
        <v>130</v>
      </c>
      <c r="B142" s="12">
        <v>51302698</v>
      </c>
      <c r="C142" s="60"/>
      <c r="E142" s="59" t="s">
        <v>130</v>
      </c>
      <c r="F142" s="12">
        <v>380369</v>
      </c>
      <c r="G142" s="60"/>
    </row>
    <row r="143" spans="1:7" ht="18.75" customHeight="1" x14ac:dyDescent="0.15">
      <c r="A143" s="62" t="s">
        <v>19</v>
      </c>
      <c r="B143" s="63">
        <f>SUM(B135:B142)</f>
        <v>615242228</v>
      </c>
      <c r="C143" s="64">
        <f>SUM(C135:C142)</f>
        <v>43347495</v>
      </c>
      <c r="E143" s="62" t="s">
        <v>19</v>
      </c>
      <c r="F143" s="63">
        <f>SUM(F134:F142)</f>
        <v>113934350</v>
      </c>
      <c r="G143" s="63">
        <f>SUM(G134:G142)</f>
        <v>83000</v>
      </c>
    </row>
    <row r="147" spans="1:11" ht="17.25" x14ac:dyDescent="0.15">
      <c r="A147" s="4" t="s">
        <v>132</v>
      </c>
    </row>
    <row r="149" spans="1:11" ht="14.25" x14ac:dyDescent="0.15">
      <c r="A149" s="5" t="s">
        <v>163</v>
      </c>
      <c r="K149" s="7" t="s">
        <v>3</v>
      </c>
    </row>
    <row r="150" spans="1:11" ht="14.25" x14ac:dyDescent="0.15">
      <c r="A150" s="112" t="s">
        <v>133</v>
      </c>
      <c r="B150" s="113" t="s">
        <v>134</v>
      </c>
      <c r="C150" s="112"/>
      <c r="D150" s="65" t="s">
        <v>135</v>
      </c>
      <c r="E150" s="112" t="s">
        <v>136</v>
      </c>
      <c r="F150" s="65" t="s">
        <v>137</v>
      </c>
      <c r="G150" s="112" t="s">
        <v>138</v>
      </c>
      <c r="H150" s="116" t="s">
        <v>139</v>
      </c>
      <c r="I150" s="117"/>
      <c r="J150" s="118"/>
      <c r="K150" s="112" t="s">
        <v>140</v>
      </c>
    </row>
    <row r="151" spans="1:11" ht="17.25" customHeight="1" x14ac:dyDescent="0.15">
      <c r="A151" s="112"/>
      <c r="B151" s="119" t="s">
        <v>141</v>
      </c>
      <c r="C151" s="112" t="s">
        <v>142</v>
      </c>
      <c r="D151" s="66" t="s">
        <v>143</v>
      </c>
      <c r="E151" s="112"/>
      <c r="F151" s="66" t="s">
        <v>144</v>
      </c>
      <c r="G151" s="112"/>
      <c r="H151" s="120"/>
      <c r="I151" s="113" t="s">
        <v>145</v>
      </c>
      <c r="J151" s="65" t="s">
        <v>146</v>
      </c>
      <c r="K151" s="112"/>
    </row>
    <row r="152" spans="1:11" ht="14.25" x14ac:dyDescent="0.15">
      <c r="A152" s="112"/>
      <c r="B152" s="112"/>
      <c r="C152" s="112"/>
      <c r="D152" s="67"/>
      <c r="E152" s="112"/>
      <c r="F152" s="67"/>
      <c r="G152" s="112"/>
      <c r="H152" s="119"/>
      <c r="I152" s="119"/>
      <c r="J152" s="67" t="s">
        <v>147</v>
      </c>
      <c r="K152" s="112"/>
    </row>
    <row r="153" spans="1:11" ht="18.75" customHeight="1" x14ac:dyDescent="0.15">
      <c r="A153" s="68" t="s">
        <v>148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70"/>
    </row>
    <row r="154" spans="1:11" ht="18.75" customHeight="1" x14ac:dyDescent="0.15">
      <c r="A154" s="68" t="s">
        <v>149</v>
      </c>
      <c r="B154" s="69">
        <v>2753309376</v>
      </c>
      <c r="C154" s="69">
        <v>73519456</v>
      </c>
      <c r="D154" s="69">
        <v>2662385376</v>
      </c>
      <c r="E154" s="69"/>
      <c r="F154" s="69">
        <v>12060000</v>
      </c>
      <c r="G154" s="69">
        <v>78864000</v>
      </c>
      <c r="H154" s="69"/>
      <c r="I154" s="69"/>
      <c r="J154" s="69"/>
      <c r="K154" s="70"/>
    </row>
    <row r="155" spans="1:11" ht="18.75" customHeight="1" x14ac:dyDescent="0.15">
      <c r="A155" s="68" t="s">
        <v>150</v>
      </c>
      <c r="B155" s="69">
        <v>1257617611</v>
      </c>
      <c r="C155" s="69">
        <v>152618728</v>
      </c>
      <c r="D155" s="69">
        <v>785057061</v>
      </c>
      <c r="E155" s="69">
        <v>42000550</v>
      </c>
      <c r="F155" s="69">
        <v>70420000</v>
      </c>
      <c r="G155" s="69">
        <v>360140000</v>
      </c>
      <c r="H155" s="69"/>
      <c r="I155" s="69"/>
      <c r="J155" s="69"/>
      <c r="K155" s="70"/>
    </row>
    <row r="156" spans="1:11" ht="18.75" customHeight="1" x14ac:dyDescent="0.15">
      <c r="A156" s="68" t="s">
        <v>151</v>
      </c>
      <c r="B156" s="69">
        <v>66453385</v>
      </c>
      <c r="C156" s="69">
        <v>10536394</v>
      </c>
      <c r="D156" s="69">
        <v>66453385</v>
      </c>
      <c r="E156" s="69"/>
      <c r="F156" s="69"/>
      <c r="G156" s="69"/>
      <c r="H156" s="69"/>
      <c r="I156" s="69"/>
      <c r="J156" s="69"/>
      <c r="K156" s="70"/>
    </row>
    <row r="157" spans="1:11" ht="18.75" customHeight="1" x14ac:dyDescent="0.15">
      <c r="A157" s="68" t="s">
        <v>152</v>
      </c>
      <c r="B157" s="69">
        <v>2452277689</v>
      </c>
      <c r="C157" s="69">
        <v>177392455</v>
      </c>
      <c r="D157" s="69">
        <v>1118489689</v>
      </c>
      <c r="E157" s="69"/>
      <c r="F157" s="69">
        <v>890048000</v>
      </c>
      <c r="G157" s="69">
        <v>443740000</v>
      </c>
      <c r="H157" s="69"/>
      <c r="I157" s="69"/>
      <c r="J157" s="69"/>
      <c r="K157" s="70"/>
    </row>
    <row r="158" spans="1:11" ht="18.75" customHeight="1" x14ac:dyDescent="0.15">
      <c r="A158" s="68" t="s">
        <v>153</v>
      </c>
      <c r="B158" s="69">
        <v>46921244424</v>
      </c>
      <c r="C158" s="69">
        <v>3670463228</v>
      </c>
      <c r="D158" s="69">
        <v>1466971260</v>
      </c>
      <c r="E158" s="69">
        <v>2596359527</v>
      </c>
      <c r="F158" s="69">
        <v>18594426285</v>
      </c>
      <c r="G158" s="69">
        <f>22212899000+2050588352</f>
        <v>24263487352</v>
      </c>
      <c r="H158" s="69"/>
      <c r="I158" s="69"/>
      <c r="J158" s="69"/>
      <c r="K158" s="70"/>
    </row>
    <row r="159" spans="1:11" ht="18.75" customHeight="1" x14ac:dyDescent="0.15">
      <c r="A159" s="68" t="s">
        <v>15</v>
      </c>
      <c r="B159" s="69">
        <f>307677690+824500000+900318596+2051050300+1637374+83400000+464530000+37894656+161740000</f>
        <v>4832748616</v>
      </c>
      <c r="C159" s="69">
        <f>1233575209+16180000</f>
        <v>1249755209</v>
      </c>
      <c r="D159" s="69">
        <f>677690+824500000+900318596+1727863453+19546847+1637374</f>
        <v>3474543960</v>
      </c>
      <c r="E159" s="69">
        <v>37894656</v>
      </c>
      <c r="F159" s="69">
        <v>22800000</v>
      </c>
      <c r="G159" s="69">
        <f>671240000+464530000+161740000</f>
        <v>1297510000</v>
      </c>
      <c r="H159" s="69"/>
      <c r="I159" s="69"/>
      <c r="J159" s="69"/>
      <c r="K159" s="70"/>
    </row>
    <row r="160" spans="1:11" ht="18.75" customHeight="1" x14ac:dyDescent="0.15">
      <c r="A160" s="68" t="s">
        <v>154</v>
      </c>
      <c r="B160" s="69">
        <f t="shared" ref="B160:G160" si="25">SUM(B154:B159)</f>
        <v>58283651101</v>
      </c>
      <c r="C160" s="69">
        <f t="shared" si="25"/>
        <v>5334285470</v>
      </c>
      <c r="D160" s="69">
        <f t="shared" si="25"/>
        <v>9573900731</v>
      </c>
      <c r="E160" s="69">
        <f t="shared" si="25"/>
        <v>2676254733</v>
      </c>
      <c r="F160" s="69">
        <f t="shared" si="25"/>
        <v>19589754285</v>
      </c>
      <c r="G160" s="69">
        <f t="shared" si="25"/>
        <v>26443741352</v>
      </c>
      <c r="H160" s="69"/>
      <c r="I160" s="69"/>
      <c r="J160" s="69"/>
      <c r="K160" s="70"/>
    </row>
    <row r="161" spans="1:11" ht="18.75" customHeight="1" x14ac:dyDescent="0.15">
      <c r="A161" s="68" t="s">
        <v>155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70"/>
    </row>
    <row r="162" spans="1:11" ht="18.75" customHeight="1" x14ac:dyDescent="0.15">
      <c r="A162" s="68" t="s">
        <v>156</v>
      </c>
      <c r="B162" s="69">
        <v>23126707672</v>
      </c>
      <c r="C162" s="69">
        <v>1471842278</v>
      </c>
      <c r="D162" s="69">
        <v>5308298672</v>
      </c>
      <c r="E162" s="69"/>
      <c r="F162" s="69">
        <v>6615648000</v>
      </c>
      <c r="G162" s="69">
        <v>11202761000</v>
      </c>
      <c r="H162" s="69"/>
      <c r="I162" s="69"/>
      <c r="J162" s="69"/>
      <c r="K162" s="70"/>
    </row>
    <row r="163" spans="1:11" ht="18.75" customHeight="1" x14ac:dyDescent="0.15">
      <c r="A163" s="68" t="s">
        <v>157</v>
      </c>
      <c r="B163" s="69">
        <v>668192530</v>
      </c>
      <c r="C163" s="69">
        <v>136735167</v>
      </c>
      <c r="D163" s="69">
        <v>668192530</v>
      </c>
      <c r="E163" s="69"/>
      <c r="F163" s="69"/>
      <c r="G163" s="69"/>
      <c r="H163" s="69"/>
      <c r="I163" s="69"/>
      <c r="J163" s="69"/>
      <c r="K163" s="70"/>
    </row>
    <row r="164" spans="1:11" ht="18.75" customHeight="1" x14ac:dyDescent="0.15">
      <c r="A164" s="68" t="s">
        <v>158</v>
      </c>
      <c r="B164" s="69">
        <v>892860000</v>
      </c>
      <c r="C164" s="69">
        <v>65740000</v>
      </c>
      <c r="D164" s="69"/>
      <c r="E164" s="69"/>
      <c r="F164" s="69">
        <v>219820000</v>
      </c>
      <c r="G164" s="69">
        <v>673040000</v>
      </c>
      <c r="H164" s="69"/>
      <c r="I164" s="69"/>
      <c r="J164" s="69"/>
      <c r="K164" s="70"/>
    </row>
    <row r="165" spans="1:11" ht="18.75" customHeight="1" x14ac:dyDescent="0.15">
      <c r="A165" s="68" t="s">
        <v>15</v>
      </c>
      <c r="B165" s="69">
        <f>2380443924+44614215+1225540000</f>
        <v>3650598139</v>
      </c>
      <c r="C165" s="69">
        <v>142174215</v>
      </c>
      <c r="D165" s="69">
        <f>2075073406+10504630+94062230+44614215</f>
        <v>2224254481</v>
      </c>
      <c r="E165" s="69">
        <v>158544943</v>
      </c>
      <c r="F165" s="69">
        <v>710440000</v>
      </c>
      <c r="G165" s="69">
        <v>557358715</v>
      </c>
      <c r="H165" s="69"/>
      <c r="I165" s="69"/>
      <c r="J165" s="69"/>
      <c r="K165" s="70"/>
    </row>
    <row r="166" spans="1:11" ht="18.75" customHeight="1" x14ac:dyDescent="0.15">
      <c r="A166" s="68" t="s">
        <v>154</v>
      </c>
      <c r="B166" s="69">
        <f t="shared" ref="B166:G166" si="26">SUM(B162:B165)</f>
        <v>28338358341</v>
      </c>
      <c r="C166" s="69">
        <f t="shared" si="26"/>
        <v>1816491660</v>
      </c>
      <c r="D166" s="69">
        <f t="shared" si="26"/>
        <v>8200745683</v>
      </c>
      <c r="E166" s="69">
        <f t="shared" si="26"/>
        <v>158544943</v>
      </c>
      <c r="F166" s="69">
        <f t="shared" si="26"/>
        <v>7545908000</v>
      </c>
      <c r="G166" s="69">
        <f t="shared" si="26"/>
        <v>12433159715</v>
      </c>
      <c r="H166" s="69"/>
      <c r="I166" s="69"/>
      <c r="J166" s="69"/>
      <c r="K166" s="70"/>
    </row>
    <row r="167" spans="1:11" ht="18.75" customHeight="1" x14ac:dyDescent="0.15">
      <c r="A167" s="71" t="s">
        <v>28</v>
      </c>
      <c r="B167" s="72">
        <f>+B160+B166</f>
        <v>86622009442</v>
      </c>
      <c r="C167" s="72">
        <f t="shared" ref="C167:F167" si="27">+C160+C166</f>
        <v>7150777130</v>
      </c>
      <c r="D167" s="72">
        <f t="shared" si="27"/>
        <v>17774646414</v>
      </c>
      <c r="E167" s="72">
        <f t="shared" si="27"/>
        <v>2834799676</v>
      </c>
      <c r="F167" s="72">
        <f t="shared" si="27"/>
        <v>27135662285</v>
      </c>
      <c r="G167" s="72">
        <f>+G160+G166</f>
        <v>38876901067</v>
      </c>
      <c r="H167" s="72"/>
      <c r="I167" s="72"/>
      <c r="J167" s="72"/>
      <c r="K167" s="73"/>
    </row>
    <row r="170" spans="1:11" ht="14.25" x14ac:dyDescent="0.15">
      <c r="A170" s="5" t="s">
        <v>164</v>
      </c>
      <c r="B170" s="74"/>
      <c r="C170" s="74"/>
      <c r="D170" s="74"/>
      <c r="E170" s="74"/>
      <c r="F170" s="74"/>
      <c r="G170" s="74"/>
      <c r="H170" s="74"/>
      <c r="I170" s="74"/>
      <c r="J170" s="7" t="s">
        <v>3</v>
      </c>
    </row>
    <row r="171" spans="1:11" ht="14.25" x14ac:dyDescent="0.15">
      <c r="A171" s="112" t="s">
        <v>159</v>
      </c>
      <c r="B171" s="112" t="s">
        <v>256</v>
      </c>
      <c r="C171" s="65" t="s">
        <v>257</v>
      </c>
      <c r="D171" s="65" t="s">
        <v>258</v>
      </c>
      <c r="E171" s="65" t="s">
        <v>259</v>
      </c>
      <c r="F171" s="65" t="s">
        <v>260</v>
      </c>
      <c r="G171" s="65" t="s">
        <v>261</v>
      </c>
      <c r="H171" s="113" t="s">
        <v>262</v>
      </c>
      <c r="I171" s="65" t="s">
        <v>160</v>
      </c>
      <c r="J171" s="113" t="s">
        <v>161</v>
      </c>
    </row>
    <row r="172" spans="1:11" ht="14.25" x14ac:dyDescent="0.15">
      <c r="A172" s="112"/>
      <c r="B172" s="112"/>
      <c r="C172" s="67" t="s">
        <v>263</v>
      </c>
      <c r="D172" s="67" t="s">
        <v>264</v>
      </c>
      <c r="E172" s="67" t="s">
        <v>265</v>
      </c>
      <c r="F172" s="67" t="s">
        <v>266</v>
      </c>
      <c r="G172" s="67" t="s">
        <v>267</v>
      </c>
      <c r="H172" s="119"/>
      <c r="I172" s="67" t="s">
        <v>162</v>
      </c>
      <c r="J172" s="119"/>
    </row>
    <row r="173" spans="1:11" ht="14.25" x14ac:dyDescent="0.15">
      <c r="A173" s="75"/>
      <c r="B173" s="76">
        <v>70569047863</v>
      </c>
      <c r="C173" s="76">
        <f>14075957556+161740000</f>
        <v>14237697556</v>
      </c>
      <c r="D173" s="76">
        <v>1451796891</v>
      </c>
      <c r="E173" s="76">
        <v>189324357</v>
      </c>
      <c r="F173" s="76">
        <v>52934835</v>
      </c>
      <c r="G173" s="76">
        <v>49782679</v>
      </c>
      <c r="H173" s="76">
        <v>71425261</v>
      </c>
      <c r="I173" s="75"/>
      <c r="J173" s="75"/>
    </row>
    <row r="174" spans="1:11" ht="14.25" x14ac:dyDescent="0.15">
      <c r="A174" s="77"/>
      <c r="B174" s="78"/>
      <c r="C174" s="78"/>
      <c r="D174" s="78"/>
      <c r="E174" s="78"/>
      <c r="F174" s="78"/>
      <c r="G174" s="78"/>
      <c r="H174" s="78"/>
      <c r="I174" s="77"/>
      <c r="J174" s="77"/>
    </row>
    <row r="175" spans="1:11" ht="14.25" x14ac:dyDescent="0.1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1:11" ht="14.25" x14ac:dyDescent="0.15">
      <c r="A176" s="5" t="s">
        <v>165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" t="s">
        <v>3</v>
      </c>
    </row>
    <row r="177" spans="1:11" ht="14.25" x14ac:dyDescent="0.15">
      <c r="A177" s="112" t="s">
        <v>159</v>
      </c>
      <c r="B177" s="112" t="s">
        <v>268</v>
      </c>
      <c r="C177" s="65" t="s">
        <v>269</v>
      </c>
      <c r="D177" s="65" t="s">
        <v>270</v>
      </c>
      <c r="E177" s="65" t="s">
        <v>271</v>
      </c>
      <c r="F177" s="65" t="s">
        <v>272</v>
      </c>
      <c r="G177" s="65" t="s">
        <v>273</v>
      </c>
      <c r="H177" s="65" t="s">
        <v>274</v>
      </c>
      <c r="I177" s="65" t="s">
        <v>275</v>
      </c>
      <c r="J177" s="113" t="s">
        <v>276</v>
      </c>
      <c r="K177" s="112" t="s">
        <v>161</v>
      </c>
    </row>
    <row r="178" spans="1:11" ht="14.25" x14ac:dyDescent="0.15">
      <c r="A178" s="112"/>
      <c r="B178" s="112"/>
      <c r="C178" s="67" t="s">
        <v>277</v>
      </c>
      <c r="D178" s="67" t="s">
        <v>278</v>
      </c>
      <c r="E178" s="67" t="s">
        <v>279</v>
      </c>
      <c r="F178" s="67" t="s">
        <v>280</v>
      </c>
      <c r="G178" s="67" t="s">
        <v>281</v>
      </c>
      <c r="H178" s="67" t="s">
        <v>282</v>
      </c>
      <c r="I178" s="67" t="s">
        <v>283</v>
      </c>
      <c r="J178" s="119"/>
      <c r="K178" s="112"/>
    </row>
    <row r="179" spans="1:11" ht="14.25" x14ac:dyDescent="0.15">
      <c r="A179" s="75"/>
      <c r="B179" s="76">
        <f>6596432064+16180000</f>
        <v>6612612064</v>
      </c>
      <c r="C179" s="76">
        <f>6803776081+16180000</f>
        <v>6819956081</v>
      </c>
      <c r="D179" s="76">
        <f>6961349452+16180000</f>
        <v>6977529452</v>
      </c>
      <c r="E179" s="76">
        <f>6903548025+16180000</f>
        <v>6919728025</v>
      </c>
      <c r="F179" s="76">
        <f>7086490763+16180000</f>
        <v>7102670763</v>
      </c>
      <c r="G179" s="76">
        <f>28653498363+80840000</f>
        <v>28734338363</v>
      </c>
      <c r="H179" s="76">
        <v>18240086809</v>
      </c>
      <c r="I179" s="76">
        <v>5053685976</v>
      </c>
      <c r="J179" s="76">
        <v>161401909</v>
      </c>
      <c r="K179" s="75"/>
    </row>
    <row r="182" spans="1:11" ht="14.25" x14ac:dyDescent="0.15">
      <c r="A182" s="15" t="s">
        <v>166</v>
      </c>
      <c r="F182" s="7" t="s">
        <v>3</v>
      </c>
    </row>
    <row r="183" spans="1:11" x14ac:dyDescent="0.15">
      <c r="A183" s="121" t="s">
        <v>167</v>
      </c>
      <c r="B183" s="121" t="s">
        <v>168</v>
      </c>
      <c r="C183" s="121" t="s">
        <v>169</v>
      </c>
      <c r="D183" s="121"/>
      <c r="E183" s="121"/>
      <c r="F183" s="121" t="s">
        <v>6</v>
      </c>
    </row>
    <row r="184" spans="1:11" x14ac:dyDescent="0.15">
      <c r="A184" s="121"/>
      <c r="B184" s="121"/>
      <c r="C184" s="121" t="s">
        <v>170</v>
      </c>
      <c r="D184" s="121" t="s">
        <v>171</v>
      </c>
      <c r="E184" s="121"/>
      <c r="F184" s="121"/>
    </row>
    <row r="185" spans="1:11" x14ac:dyDescent="0.15">
      <c r="A185" s="121"/>
      <c r="B185" s="121"/>
      <c r="C185" s="121"/>
      <c r="D185" s="79" t="s">
        <v>172</v>
      </c>
      <c r="E185" s="79" t="s">
        <v>15</v>
      </c>
      <c r="F185" s="121"/>
    </row>
    <row r="186" spans="1:11" ht="18.75" customHeight="1" x14ac:dyDescent="0.15">
      <c r="A186" s="80" t="s">
        <v>173</v>
      </c>
      <c r="B186" s="81">
        <v>95965000</v>
      </c>
      <c r="C186" s="81"/>
      <c r="D186" s="81">
        <v>18409943</v>
      </c>
      <c r="E186" s="81">
        <v>34207562</v>
      </c>
      <c r="F186" s="81">
        <f>B186+C186-D186-E186</f>
        <v>43347495</v>
      </c>
    </row>
    <row r="187" spans="1:11" ht="18.75" customHeight="1" x14ac:dyDescent="0.15">
      <c r="A187" s="80" t="s">
        <v>174</v>
      </c>
      <c r="B187" s="81">
        <v>7053485000</v>
      </c>
      <c r="C187" s="81"/>
      <c r="D187" s="81"/>
      <c r="E187" s="81">
        <v>30177000</v>
      </c>
      <c r="F187" s="81">
        <f t="shared" ref="F187:F189" si="28">B187+C187-D187-E187</f>
        <v>7023308000</v>
      </c>
    </row>
    <row r="188" spans="1:11" ht="18.75" customHeight="1" x14ac:dyDescent="0.15">
      <c r="A188" s="80" t="s">
        <v>175</v>
      </c>
      <c r="B188" s="81">
        <v>347718289</v>
      </c>
      <c r="C188" s="81">
        <v>359650359</v>
      </c>
      <c r="D188" s="81">
        <v>347718289</v>
      </c>
      <c r="E188" s="81"/>
      <c r="F188" s="81">
        <f t="shared" si="28"/>
        <v>359650359</v>
      </c>
    </row>
    <row r="189" spans="1:11" ht="18.75" customHeight="1" x14ac:dyDescent="0.15">
      <c r="A189" s="82" t="s">
        <v>176</v>
      </c>
      <c r="B189" s="81">
        <v>664494000</v>
      </c>
      <c r="C189" s="81">
        <v>76631000</v>
      </c>
      <c r="D189" s="81"/>
      <c r="E189" s="81"/>
      <c r="F189" s="81">
        <f t="shared" si="28"/>
        <v>741125000</v>
      </c>
    </row>
    <row r="190" spans="1:11" ht="18.75" customHeight="1" x14ac:dyDescent="0.15">
      <c r="A190" s="79" t="s">
        <v>95</v>
      </c>
      <c r="B190" s="83">
        <f>SUM(B186:B189)</f>
        <v>8161662289</v>
      </c>
      <c r="C190" s="83">
        <f t="shared" ref="C190:F190" si="29">SUM(C186:C189)</f>
        <v>436281359</v>
      </c>
      <c r="D190" s="83">
        <f t="shared" si="29"/>
        <v>366128232</v>
      </c>
      <c r="E190" s="83">
        <f t="shared" si="29"/>
        <v>64384562</v>
      </c>
      <c r="F190" s="83">
        <f t="shared" si="29"/>
        <v>8167430854</v>
      </c>
    </row>
    <row r="194" spans="1:6" ht="18.75" x14ac:dyDescent="0.15">
      <c r="A194" s="99" t="s">
        <v>220</v>
      </c>
      <c r="B194" s="99"/>
      <c r="C194" s="99"/>
    </row>
    <row r="196" spans="1:6" ht="17.25" x14ac:dyDescent="0.15">
      <c r="A196" s="84" t="s">
        <v>221</v>
      </c>
      <c r="F196" s="7" t="s">
        <v>3</v>
      </c>
    </row>
    <row r="197" spans="1:6" ht="18.75" customHeight="1" x14ac:dyDescent="0.15">
      <c r="A197" s="54" t="s">
        <v>177</v>
      </c>
      <c r="B197" s="54" t="s">
        <v>178</v>
      </c>
      <c r="C197" s="85" t="s">
        <v>179</v>
      </c>
      <c r="D197" s="115" t="s">
        <v>180</v>
      </c>
      <c r="E197" s="115"/>
      <c r="F197" s="115"/>
    </row>
    <row r="198" spans="1:6" ht="18.75" customHeight="1" x14ac:dyDescent="0.15">
      <c r="A198" s="86" t="s">
        <v>181</v>
      </c>
      <c r="B198" s="86" t="s">
        <v>182</v>
      </c>
      <c r="C198" s="87">
        <v>224900000</v>
      </c>
      <c r="D198" s="122" t="s">
        <v>183</v>
      </c>
      <c r="E198" s="122"/>
      <c r="F198" s="122"/>
    </row>
    <row r="199" spans="1:6" ht="18.75" customHeight="1" x14ac:dyDescent="0.15">
      <c r="A199" s="86" t="s">
        <v>184</v>
      </c>
      <c r="B199" s="86" t="s">
        <v>182</v>
      </c>
      <c r="C199" s="87">
        <v>290274000</v>
      </c>
      <c r="D199" s="122" t="s">
        <v>185</v>
      </c>
      <c r="E199" s="122"/>
      <c r="F199" s="122"/>
    </row>
    <row r="200" spans="1:6" ht="18.75" customHeight="1" x14ac:dyDescent="0.15">
      <c r="A200" s="86" t="s">
        <v>186</v>
      </c>
      <c r="B200" s="86" t="s">
        <v>187</v>
      </c>
      <c r="C200" s="87">
        <v>1000000000</v>
      </c>
      <c r="D200" s="122" t="s">
        <v>188</v>
      </c>
      <c r="E200" s="122"/>
      <c r="F200" s="122"/>
    </row>
    <row r="201" spans="1:6" ht="18.75" customHeight="1" x14ac:dyDescent="0.15">
      <c r="A201" s="86" t="s">
        <v>189</v>
      </c>
      <c r="B201" s="86" t="s">
        <v>190</v>
      </c>
      <c r="C201" s="87">
        <v>1344458470</v>
      </c>
      <c r="D201" s="122" t="s">
        <v>191</v>
      </c>
      <c r="E201" s="122"/>
      <c r="F201" s="122"/>
    </row>
    <row r="202" spans="1:6" ht="18.75" customHeight="1" x14ac:dyDescent="0.15">
      <c r="A202" s="86" t="s">
        <v>192</v>
      </c>
      <c r="B202" s="86" t="s">
        <v>193</v>
      </c>
      <c r="C202" s="87">
        <v>478602769</v>
      </c>
      <c r="D202" s="122" t="s">
        <v>194</v>
      </c>
      <c r="E202" s="122"/>
      <c r="F202" s="122"/>
    </row>
    <row r="203" spans="1:6" ht="18.75" customHeight="1" x14ac:dyDescent="0.15">
      <c r="A203" s="86" t="s">
        <v>195</v>
      </c>
      <c r="B203" s="86" t="s">
        <v>196</v>
      </c>
      <c r="C203" s="87">
        <v>159849000</v>
      </c>
      <c r="D203" s="122" t="s">
        <v>197</v>
      </c>
      <c r="E203" s="122"/>
      <c r="F203" s="122"/>
    </row>
    <row r="204" spans="1:6" ht="18.75" customHeight="1" x14ac:dyDescent="0.15">
      <c r="A204" s="86" t="s">
        <v>198</v>
      </c>
      <c r="B204" s="86" t="s">
        <v>199</v>
      </c>
      <c r="C204" s="87">
        <v>2024035980</v>
      </c>
      <c r="D204" s="122" t="s">
        <v>200</v>
      </c>
      <c r="E204" s="122"/>
      <c r="F204" s="122"/>
    </row>
    <row r="205" spans="1:6" ht="18.75" customHeight="1" x14ac:dyDescent="0.15">
      <c r="A205" s="86" t="s">
        <v>201</v>
      </c>
      <c r="B205" s="86" t="s">
        <v>202</v>
      </c>
      <c r="C205" s="87">
        <v>3971054805</v>
      </c>
      <c r="D205" s="122" t="s">
        <v>203</v>
      </c>
      <c r="E205" s="122"/>
      <c r="F205" s="122"/>
    </row>
    <row r="206" spans="1:6" ht="18.75" customHeight="1" x14ac:dyDescent="0.15">
      <c r="A206" s="86" t="s">
        <v>204</v>
      </c>
      <c r="B206" s="86" t="s">
        <v>205</v>
      </c>
      <c r="C206" s="87">
        <v>70967040</v>
      </c>
      <c r="D206" s="122" t="s">
        <v>206</v>
      </c>
      <c r="E206" s="122"/>
      <c r="F206" s="122"/>
    </row>
    <row r="207" spans="1:6" ht="18.75" customHeight="1" x14ac:dyDescent="0.15">
      <c r="A207" s="86" t="s">
        <v>207</v>
      </c>
      <c r="B207" s="86" t="s">
        <v>190</v>
      </c>
      <c r="C207" s="87">
        <v>1328070080</v>
      </c>
      <c r="D207" s="122" t="s">
        <v>208</v>
      </c>
      <c r="E207" s="122"/>
      <c r="F207" s="122"/>
    </row>
    <row r="208" spans="1:6" ht="18.75" customHeight="1" x14ac:dyDescent="0.15">
      <c r="A208" s="86" t="s">
        <v>209</v>
      </c>
      <c r="B208" s="86" t="s">
        <v>190</v>
      </c>
      <c r="C208" s="87">
        <v>61133000</v>
      </c>
      <c r="D208" s="122" t="s">
        <v>210</v>
      </c>
      <c r="E208" s="122"/>
      <c r="F208" s="122"/>
    </row>
    <row r="209" spans="1:7" ht="18.75" customHeight="1" x14ac:dyDescent="0.15">
      <c r="A209" s="86" t="s">
        <v>211</v>
      </c>
      <c r="B209" s="86" t="s">
        <v>212</v>
      </c>
      <c r="C209" s="87">
        <v>177430285</v>
      </c>
      <c r="D209" s="122" t="s">
        <v>213</v>
      </c>
      <c r="E209" s="122"/>
      <c r="F209" s="122"/>
    </row>
    <row r="210" spans="1:7" ht="18.75" customHeight="1" x14ac:dyDescent="0.15">
      <c r="A210" s="86" t="s">
        <v>214</v>
      </c>
      <c r="B210" s="86" t="s">
        <v>215</v>
      </c>
      <c r="C210" s="87">
        <v>112740000</v>
      </c>
      <c r="D210" s="122" t="s">
        <v>216</v>
      </c>
      <c r="E210" s="122"/>
      <c r="F210" s="122"/>
    </row>
    <row r="211" spans="1:7" ht="18.75" customHeight="1" x14ac:dyDescent="0.15">
      <c r="A211" s="86" t="s">
        <v>217</v>
      </c>
      <c r="B211" s="86"/>
      <c r="C211" s="87">
        <v>2074773597</v>
      </c>
      <c r="D211" s="122"/>
      <c r="E211" s="122"/>
      <c r="F211" s="122"/>
    </row>
    <row r="212" spans="1:7" ht="18.75" customHeight="1" x14ac:dyDescent="0.15">
      <c r="A212" s="123" t="s">
        <v>218</v>
      </c>
      <c r="B212" s="124"/>
      <c r="C212" s="87">
        <f>SUM(C198:C211)</f>
        <v>13318289026</v>
      </c>
      <c r="D212" s="126"/>
      <c r="E212" s="126"/>
      <c r="F212" s="126"/>
    </row>
    <row r="213" spans="1:7" ht="18.75" customHeight="1" x14ac:dyDescent="0.15">
      <c r="A213" s="123" t="s">
        <v>219</v>
      </c>
      <c r="B213" s="124"/>
      <c r="C213" s="87">
        <v>7522000</v>
      </c>
      <c r="D213" s="126"/>
      <c r="E213" s="126"/>
      <c r="F213" s="126"/>
    </row>
    <row r="214" spans="1:7" ht="18.75" customHeight="1" x14ac:dyDescent="0.15">
      <c r="A214" s="125" t="s">
        <v>95</v>
      </c>
      <c r="B214" s="125"/>
      <c r="C214" s="88">
        <f>+C212-C213</f>
        <v>13310767026</v>
      </c>
      <c r="D214" s="127"/>
      <c r="E214" s="127"/>
      <c r="F214" s="127"/>
    </row>
    <row r="218" spans="1:7" ht="18.75" x14ac:dyDescent="0.15">
      <c r="A218" s="99" t="s">
        <v>222</v>
      </c>
      <c r="B218" s="99"/>
      <c r="C218" s="99"/>
    </row>
    <row r="220" spans="1:7" ht="17.25" x14ac:dyDescent="0.15">
      <c r="A220" s="84" t="s">
        <v>223</v>
      </c>
      <c r="D220" s="7" t="s">
        <v>3</v>
      </c>
    </row>
    <row r="221" spans="1:7" ht="18.75" customHeight="1" x14ac:dyDescent="0.15">
      <c r="A221" s="89" t="s">
        <v>224</v>
      </c>
      <c r="B221" s="89" t="s">
        <v>225</v>
      </c>
      <c r="C221" s="90" t="s">
        <v>226</v>
      </c>
      <c r="D221" s="91" t="s">
        <v>179</v>
      </c>
      <c r="E221" s="92" t="s">
        <v>227</v>
      </c>
      <c r="F221" s="92" t="s">
        <v>228</v>
      </c>
      <c r="G221" s="92" t="s">
        <v>229</v>
      </c>
    </row>
    <row r="222" spans="1:7" ht="18.75" customHeight="1" x14ac:dyDescent="0.15">
      <c r="A222" s="131" t="s">
        <v>230</v>
      </c>
      <c r="B222" s="131" t="s">
        <v>231</v>
      </c>
      <c r="C222" s="87" t="s">
        <v>232</v>
      </c>
      <c r="D222" s="93">
        <f>18204504992+E222+F222+G222</f>
        <v>18169321065</v>
      </c>
      <c r="E222" s="92">
        <v>-35183927</v>
      </c>
      <c r="F222" s="92"/>
      <c r="G222" s="92"/>
    </row>
    <row r="223" spans="1:7" ht="18.75" customHeight="1" x14ac:dyDescent="0.15">
      <c r="A223" s="132"/>
      <c r="B223" s="132"/>
      <c r="C223" s="87" t="s">
        <v>233</v>
      </c>
      <c r="D223" s="93">
        <f>10400227000+E223+F223+G223</f>
        <v>10400227000</v>
      </c>
      <c r="E223" s="92"/>
      <c r="F223" s="92"/>
      <c r="G223" s="92"/>
    </row>
    <row r="224" spans="1:7" ht="18.75" customHeight="1" x14ac:dyDescent="0.15">
      <c r="A224" s="132"/>
      <c r="B224" s="132"/>
      <c r="C224" s="87" t="s">
        <v>234</v>
      </c>
      <c r="D224" s="93">
        <f>382884000+E224+F224+G224</f>
        <v>382884000</v>
      </c>
      <c r="E224" s="92"/>
      <c r="F224" s="92"/>
      <c r="G224" s="92"/>
    </row>
    <row r="225" spans="1:7" ht="18.75" customHeight="1" x14ac:dyDescent="0.15">
      <c r="A225" s="132"/>
      <c r="B225" s="132"/>
      <c r="C225" s="87" t="s">
        <v>235</v>
      </c>
      <c r="D225" s="93">
        <f>2044774000+E225+F225+G225</f>
        <v>2044774000</v>
      </c>
      <c r="E225" s="92"/>
      <c r="F225" s="92"/>
      <c r="G225" s="92"/>
    </row>
    <row r="226" spans="1:7" ht="18.75" customHeight="1" x14ac:dyDescent="0.15">
      <c r="A226" s="132"/>
      <c r="B226" s="132"/>
      <c r="C226" s="87" t="s">
        <v>236</v>
      </c>
      <c r="D226" s="93">
        <f>737393593+E226+F226+G226</f>
        <v>745733602</v>
      </c>
      <c r="E226" s="92"/>
      <c r="F226" s="92"/>
      <c r="G226" s="92">
        <v>8340009</v>
      </c>
    </row>
    <row r="227" spans="1:7" ht="18.75" customHeight="1" x14ac:dyDescent="0.15">
      <c r="A227" s="132"/>
      <c r="B227" s="132"/>
      <c r="C227" s="87" t="s">
        <v>217</v>
      </c>
      <c r="D227" s="93">
        <f>375290474+E227+F227+G227</f>
        <v>375290474</v>
      </c>
      <c r="E227" s="92"/>
      <c r="F227" s="92"/>
      <c r="G227" s="92"/>
    </row>
    <row r="228" spans="1:7" ht="18.75" customHeight="1" x14ac:dyDescent="0.15">
      <c r="A228" s="132"/>
      <c r="B228" s="133"/>
      <c r="C228" s="94" t="s">
        <v>218</v>
      </c>
      <c r="D228" s="93">
        <f>SUM(D222:D227)</f>
        <v>32118230141</v>
      </c>
      <c r="E228" s="92"/>
      <c r="F228" s="92"/>
      <c r="G228" s="92"/>
    </row>
    <row r="229" spans="1:7" ht="18.75" customHeight="1" x14ac:dyDescent="0.15">
      <c r="A229" s="132"/>
      <c r="B229" s="131" t="s">
        <v>237</v>
      </c>
      <c r="C229" s="87" t="s">
        <v>238</v>
      </c>
      <c r="D229" s="93">
        <f>1141713888+E229+F229+G229</f>
        <v>1141713888</v>
      </c>
      <c r="E229" s="92"/>
      <c r="F229" s="92"/>
      <c r="G229" s="92"/>
    </row>
    <row r="230" spans="1:7" ht="18.75" customHeight="1" x14ac:dyDescent="0.15">
      <c r="A230" s="132"/>
      <c r="B230" s="132"/>
      <c r="C230" s="87" t="s">
        <v>239</v>
      </c>
      <c r="D230" s="93">
        <f>7830281931+E230+F230+G230</f>
        <v>7832642627</v>
      </c>
      <c r="E230" s="92"/>
      <c r="F230" s="92"/>
      <c r="G230" s="92">
        <v>2360696</v>
      </c>
    </row>
    <row r="231" spans="1:7" ht="18.75" customHeight="1" x14ac:dyDescent="0.15">
      <c r="A231" s="132"/>
      <c r="B231" s="133"/>
      <c r="C231" s="94" t="s">
        <v>218</v>
      </c>
      <c r="D231" s="93">
        <f>SUM(D229:D230)</f>
        <v>8974356515</v>
      </c>
      <c r="E231" s="92"/>
      <c r="F231" s="92"/>
      <c r="G231" s="92"/>
    </row>
    <row r="232" spans="1:7" ht="18.75" customHeight="1" x14ac:dyDescent="0.15">
      <c r="A232" s="132"/>
      <c r="B232" s="123" t="s">
        <v>95</v>
      </c>
      <c r="C232" s="124"/>
      <c r="D232" s="93">
        <f>+D228+D231</f>
        <v>41092586656</v>
      </c>
      <c r="E232" s="92"/>
      <c r="F232" s="92"/>
      <c r="G232" s="92"/>
    </row>
    <row r="233" spans="1:7" ht="18.75" customHeight="1" x14ac:dyDescent="0.15">
      <c r="A233" s="132"/>
      <c r="B233" s="131" t="s">
        <v>219</v>
      </c>
      <c r="C233" s="94" t="s">
        <v>231</v>
      </c>
      <c r="D233" s="93">
        <v>7522000</v>
      </c>
      <c r="E233" s="92"/>
      <c r="F233" s="92"/>
      <c r="G233" s="92"/>
    </row>
    <row r="234" spans="1:7" ht="18.75" customHeight="1" x14ac:dyDescent="0.15">
      <c r="A234" s="133"/>
      <c r="B234" s="133"/>
      <c r="C234" s="94" t="s">
        <v>237</v>
      </c>
      <c r="D234" s="93"/>
      <c r="E234" s="92"/>
      <c r="F234" s="92"/>
      <c r="G234" s="92"/>
    </row>
    <row r="235" spans="1:7" ht="18.75" customHeight="1" x14ac:dyDescent="0.15">
      <c r="A235" s="128" t="s">
        <v>95</v>
      </c>
      <c r="B235" s="129"/>
      <c r="C235" s="130"/>
      <c r="D235" s="95">
        <f>+D232-D233-D234</f>
        <v>41085064656</v>
      </c>
    </row>
    <row r="239" spans="1:7" ht="18.75" x14ac:dyDescent="0.15">
      <c r="A239" s="99" t="s">
        <v>240</v>
      </c>
      <c r="B239" s="99"/>
      <c r="C239" s="99"/>
    </row>
    <row r="241" spans="1:2" ht="17.25" x14ac:dyDescent="0.15">
      <c r="A241" s="84" t="s">
        <v>241</v>
      </c>
    </row>
    <row r="242" spans="1:2" x14ac:dyDescent="0.15">
      <c r="B242" s="7" t="s">
        <v>242</v>
      </c>
    </row>
    <row r="243" spans="1:2" ht="18.75" customHeight="1" x14ac:dyDescent="0.15">
      <c r="A243" s="54" t="s">
        <v>243</v>
      </c>
      <c r="B243" s="54" t="s">
        <v>244</v>
      </c>
    </row>
    <row r="244" spans="1:2" ht="18.75" customHeight="1" x14ac:dyDescent="0.15">
      <c r="A244" s="96" t="s">
        <v>245</v>
      </c>
      <c r="B244" s="97">
        <v>3076363579</v>
      </c>
    </row>
    <row r="245" spans="1:2" ht="18.75" customHeight="1" x14ac:dyDescent="0.15">
      <c r="A245" s="54" t="s">
        <v>95</v>
      </c>
      <c r="B245" s="83">
        <f>+B244</f>
        <v>3076363579</v>
      </c>
    </row>
  </sheetData>
  <mergeCells count="93">
    <mergeCell ref="A235:C235"/>
    <mergeCell ref="A239:C239"/>
    <mergeCell ref="A218:C218"/>
    <mergeCell ref="A222:A234"/>
    <mergeCell ref="B222:B228"/>
    <mergeCell ref="B229:B231"/>
    <mergeCell ref="B232:C232"/>
    <mergeCell ref="B233:B234"/>
    <mergeCell ref="A194:C194"/>
    <mergeCell ref="D204:F204"/>
    <mergeCell ref="D205:F205"/>
    <mergeCell ref="D206:F206"/>
    <mergeCell ref="D207:F207"/>
    <mergeCell ref="D197:F197"/>
    <mergeCell ref="D198:F198"/>
    <mergeCell ref="D199:F199"/>
    <mergeCell ref="D200:F200"/>
    <mergeCell ref="D201:F201"/>
    <mergeCell ref="D202:F202"/>
    <mergeCell ref="D203:F203"/>
    <mergeCell ref="D208:F208"/>
    <mergeCell ref="D209:F209"/>
    <mergeCell ref="A212:B212"/>
    <mergeCell ref="A213:B213"/>
    <mergeCell ref="A214:B214"/>
    <mergeCell ref="D210:F210"/>
    <mergeCell ref="D211:F211"/>
    <mergeCell ref="D212:F212"/>
    <mergeCell ref="D213:F213"/>
    <mergeCell ref="D214:F214"/>
    <mergeCell ref="K177:K178"/>
    <mergeCell ref="A183:A185"/>
    <mergeCell ref="B183:B185"/>
    <mergeCell ref="C183:E183"/>
    <mergeCell ref="F183:F185"/>
    <mergeCell ref="C184:C185"/>
    <mergeCell ref="D184:E184"/>
    <mergeCell ref="A171:A172"/>
    <mergeCell ref="B171:B172"/>
    <mergeCell ref="H171:H172"/>
    <mergeCell ref="J171:J172"/>
    <mergeCell ref="A177:A178"/>
    <mergeCell ref="B177:B178"/>
    <mergeCell ref="J177:J178"/>
    <mergeCell ref="H150:J150"/>
    <mergeCell ref="K150:K152"/>
    <mergeCell ref="B151:B152"/>
    <mergeCell ref="C151:C152"/>
    <mergeCell ref="H151:H152"/>
    <mergeCell ref="I151:I152"/>
    <mergeCell ref="I73:I74"/>
    <mergeCell ref="A150:A152"/>
    <mergeCell ref="B150:C150"/>
    <mergeCell ref="E150:E152"/>
    <mergeCell ref="G150:G152"/>
    <mergeCell ref="A109:A110"/>
    <mergeCell ref="B109:B110"/>
    <mergeCell ref="C109:C110"/>
    <mergeCell ref="D109:D110"/>
    <mergeCell ref="E109:E110"/>
    <mergeCell ref="F109:F110"/>
    <mergeCell ref="G109:G110"/>
    <mergeCell ref="A124:A125"/>
    <mergeCell ref="B124:C124"/>
    <mergeCell ref="D124:E124"/>
    <mergeCell ref="F124:F125"/>
    <mergeCell ref="E61:E62"/>
    <mergeCell ref="F61:F62"/>
    <mergeCell ref="G61:G62"/>
    <mergeCell ref="H61:H62"/>
    <mergeCell ref="A73:A74"/>
    <mergeCell ref="B73:B74"/>
    <mergeCell ref="C73:C74"/>
    <mergeCell ref="D73:D74"/>
    <mergeCell ref="A61:A62"/>
    <mergeCell ref="B61:B62"/>
    <mergeCell ref="C61:C62"/>
    <mergeCell ref="D61:D62"/>
    <mergeCell ref="E73:E74"/>
    <mergeCell ref="F73:F74"/>
    <mergeCell ref="G73:G74"/>
    <mergeCell ref="H73:H74"/>
    <mergeCell ref="H6:H7"/>
    <mergeCell ref="A52:A53"/>
    <mergeCell ref="B52:B53"/>
    <mergeCell ref="D52:D53"/>
    <mergeCell ref="H52:H53"/>
    <mergeCell ref="G6:G7"/>
    <mergeCell ref="A2:C2"/>
    <mergeCell ref="A6:A7"/>
    <mergeCell ref="B6:B7"/>
    <mergeCell ref="C6:D6"/>
    <mergeCell ref="F6:F7"/>
  </mergeCells>
  <phoneticPr fontId="2"/>
  <pageMargins left="0.7" right="0.7" top="0.75" bottom="0.75" header="0.3" footer="0.3"/>
  <pageSetup paperSize="9" scale="60" fitToHeight="0" orientation="landscape" verticalDpi="0" r:id="rId1"/>
  <rowBreaks count="3" manualBreakCount="3">
    <brk id="146" max="16383" man="1"/>
    <brk id="193" max="16383" man="1"/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白山市役所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2017-09-11T07:53:53Z</cp:lastPrinted>
  <dcterms:created xsi:type="dcterms:W3CDTF">2017-09-06T01:44:44Z</dcterms:created>
  <dcterms:modified xsi:type="dcterms:W3CDTF">2018-03-01T02:00:10Z</dcterms:modified>
</cp:coreProperties>
</file>